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
    </mc:Choice>
  </mc:AlternateContent>
  <xr:revisionPtr revIDLastSave="178" documentId="11_75AB8D82A0E15EC02D638D01FDF5EAEADB6FC0DA" xr6:coauthVersionLast="46" xr6:coauthVersionMax="46" xr10:uidLastSave="{B2B18D9A-A43B-44DA-B10A-DD46B4E6FAE3}"/>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2" i="20"/>
  <c r="H47" i="21"/>
  <c r="H49" i="21" s="1"/>
  <c r="H51" i="21" s="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14" i="19" l="1"/>
  <c r="I61" i="19" s="1"/>
  <c r="I62" i="19" s="1"/>
  <c r="I68" i="19" s="1"/>
  <c r="W61" i="22"/>
  <c r="I34" i="21"/>
  <c r="I49" i="21" s="1"/>
  <c r="I51" i="21" s="1"/>
  <c r="I55" i="20"/>
  <c r="K14" i="19"/>
  <c r="K61" i="19" s="1"/>
  <c r="J60" i="19"/>
  <c r="H61" i="19"/>
  <c r="H72" i="18"/>
  <c r="K60" i="19"/>
  <c r="I44" i="18"/>
  <c r="I24" i="20"/>
  <c r="I27" i="20" s="1"/>
  <c r="I75" i="18"/>
  <c r="I131" i="18"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63" i="19"/>
  <c r="I64" i="19"/>
  <c r="K62" i="19"/>
  <c r="K67" i="19" s="1"/>
  <c r="H64" i="19"/>
  <c r="I67" i="19"/>
  <c r="I66" i="19"/>
  <c r="K64" i="19"/>
  <c r="K63" i="19"/>
  <c r="I72" i="18"/>
  <c r="I57" i="20"/>
  <c r="I59" i="20" s="1"/>
  <c r="H62" i="19"/>
  <c r="H68" i="19" s="1"/>
  <c r="H63" i="19"/>
  <c r="J62" i="19"/>
  <c r="J66" i="19" s="1"/>
  <c r="J64" i="19"/>
  <c r="K66" i="19" l="1"/>
  <c r="K68" i="19"/>
  <c r="H67" i="19"/>
  <c r="H66" i="19"/>
  <c r="J67" i="19"/>
  <c r="J68" i="19"/>
</calcChain>
</file>

<file path=xl/sharedStrings.xml><?xml version="1.0" encoding="utf-8"?>
<sst xmlns="http://schemas.openxmlformats.org/spreadsheetml/2006/main" count="516" uniqueCount="451">
  <si>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</si>
  <si>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</si>
  <si>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</si>
  <si>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</si>
  <si>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</si>
  <si>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</si>
  <si>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</si>
  <si>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</si>
  <si>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</si>
  <si>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</si>
  <si>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</si>
  <si>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</si>
  <si>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</si>
  <si>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</si>
  <si>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</si>
  <si>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</si>
  <si>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</si>
  <si>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</si>
  <si>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</si>
  <si>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</si>
  <si>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</si>
  <si>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</si>
  <si>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</si>
  <si>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</si>
  <si>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</si>
  <si>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</si>
  <si>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</si>
  <si>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</si>
  <si>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</si>
  <si>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</si>
  <si>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</si>
  <si>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</si>
  <si>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</si>
  <si>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</si>
  <si>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</si>
  <si>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</si>
  <si>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</si>
  <si>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</si>
  <si>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</si>
  <si>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</si>
  <si>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</si>
  <si>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</si>
  <si>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</si>
  <si>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</si>
  <si>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</si>
  <si>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</si>
  <si>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</si>
  <si>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</si>
  <si>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</si>
  <si>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</si>
  <si>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</si>
  <si>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</si>
  <si>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</si>
  <si>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</si>
  <si>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</si>
  <si>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</si>
  <si>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</si>
  <si>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</si>
  <si>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</si>
  <si>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</si>
  <si>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</si>
  <si>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</si>
  <si>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</si>
  <si>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</si>
  <si>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</si>
  <si>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</si>
  <si>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</si>
  <si>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</si>
  <si>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</si>
  <si>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</si>
  <si>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</si>
  <si>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</si>
  <si>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</si>
  <si>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</si>
  <si>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</si>
  <si>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</si>
  <si>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</si>
  <si>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</si>
  <si>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</si>
  <si>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</si>
  <si>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</si>
  <si>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</si>
  <si>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</si>
  <si>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</si>
  <si>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</si>
  <si>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</si>
  <si>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</si>
  <si>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</si>
  <si>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</si>
  <si>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</si>
  <si>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</si>
  <si>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</si>
  <si>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</si>
  <si>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</si>
  <si>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</si>
  <si>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</si>
  <si>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</si>
  <si>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</si>
  <si>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</si>
  <si>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</si>
  <si>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</si>
  <si>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</si>
  <si>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</si>
  <si>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</si>
  <si>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</si>
  <si>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</si>
  <si>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</si>
  <si>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</si>
  <si>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</si>
  <si>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</si>
  <si>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</si>
  <si>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</si>
  <si>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</si>
  <si>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</si>
  <si>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</si>
  <si>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</si>
  <si>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</si>
  <si>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</si>
  <si>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</si>
  <si>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</si>
  <si>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</si>
  <si>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</si>
  <si>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</si>
  <si>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</si>
  <si>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</si>
  <si>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</si>
  <si>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</si>
  <si>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</si>
  <si>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</si>
  <si>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</si>
  <si>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</si>
  <si>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</si>
  <si>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</si>
  <si>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</si>
  <si>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</si>
  <si>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</si>
  <si>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</si>
  <si>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</si>
  <si>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</si>
  <si>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</si>
  <si>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</si>
  <si>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</si>
  <si>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</si>
  <si>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</si>
  <si>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</si>
  <si>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</si>
  <si>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</si>
  <si>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</si>
  <si>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</si>
  <si>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</si>
  <si>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</si>
  <si>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</si>
  <si>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</si>
  <si>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</si>
  <si>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</si>
  <si>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</si>
  <si>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</si>
  <si>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</si>
  <si>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</si>
  <si>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</si>
  <si>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</si>
  <si>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</si>
  <si>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</si>
  <si>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</si>
  <si>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</si>
  <si>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</si>
  <si>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</si>
  <si>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</si>
  <si>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</si>
  <si>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</si>
  <si>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</si>
  <si>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</si>
  <si>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</si>
  <si>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</si>
  <si>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</si>
  <si>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</si>
  <si>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</si>
  <si>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</si>
  <si>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</si>
  <si>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</si>
  <si>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</si>
  <si>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</si>
  <si>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</si>
  <si>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</si>
  <si>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</si>
  <si>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</si>
  <si>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</si>
  <si>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</si>
  <si>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</si>
  <si>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</si>
  <si>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</si>
  <si>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</si>
  <si>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</si>
  <si>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</si>
  <si>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</si>
  <si>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</si>
  <si>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</si>
  <si>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</si>
  <si>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</si>
  <si>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</si>
  <si>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</si>
  <si>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</si>
  <si>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</si>
  <si>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</si>
  <si>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</si>
  <si>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</si>
  <si>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</si>
  <si>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</si>
  <si>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</si>
  <si>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</si>
  <si>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</si>
  <si>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</si>
  <si>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</si>
  <si>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</si>
  <si>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</si>
  <si>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</si>
  <si>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</si>
  <si>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</si>
  <si>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</si>
  <si>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</si>
  <si>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</si>
  <si>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</si>
  <si>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</si>
  <si>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</si>
  <si>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</si>
  <si>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</si>
  <si>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</si>
  <si>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</si>
  <si>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</si>
  <si>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</si>
  <si>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</si>
  <si>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</si>
  <si>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</si>
  <si>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</si>
  <si>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</si>
  <si>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</si>
  <si>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</si>
  <si>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</si>
  <si>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</si>
  <si>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</si>
  <si>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</si>
  <si>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</si>
  <si>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</si>
  <si>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</si>
  <si>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</si>
  <si>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</si>
  <si>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</si>
  <si>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</si>
  <si>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</si>
  <si>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</si>
  <si>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</si>
  <si>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</si>
  <si>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</si>
  <si>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</si>
  <si>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</si>
  <si>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</si>
  <si>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</si>
  <si>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</si>
  <si>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</si>
  <si>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</si>
  <si>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</si>
  <si>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</si>
  <si>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</si>
  <si>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</si>
  <si>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</si>
  <si>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</si>
  <si>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</si>
  <si>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</si>
  <si>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</si>
  <si>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</si>
  <si>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</si>
  <si>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</si>
  <si>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</si>
  <si>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</si>
  <si>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</si>
  <si>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</si>
  <si>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</si>
  <si>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</si>
  <si>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</si>
  <si>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</si>
  <si>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</si>
  <si>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</si>
  <si>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</si>
  <si>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</si>
  <si>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</si>
  <si>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</si>
  <si>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</si>
  <si>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</si>
  <si>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</si>
  <si>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</si>
  <si>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</si>
  <si>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</si>
  <si>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</si>
  <si>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</si>
  <si>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</si>
  <si>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</si>
  <si>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</si>
  <si>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</si>
  <si>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</si>
  <si>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</si>
  <si>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</si>
  <si>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</si>
  <si>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</si>
  <si>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</si>
  <si>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</si>
  <si>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</si>
  <si>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</si>
  <si>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</si>
  <si>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</si>
  <si>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</si>
  <si>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</si>
  <si>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</si>
  <si>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</si>
  <si>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</si>
  <si>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</si>
  <si>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</si>
  <si>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</si>
  <si>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</si>
  <si>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</si>
  <si>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</si>
  <si>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</si>
  <si>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</si>
  <si>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</si>
  <si>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</si>
  <si>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</si>
  <si>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</si>
  <si>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</si>
  <si>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</si>
  <si>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</si>
  <si>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</si>
  <si>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</si>
  <si>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</si>
  <si>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</si>
  <si>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</si>
  <si>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</si>
  <si>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</si>
  <si>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</si>
  <si>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</si>
  <si>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</si>
  <si>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</si>
  <si>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</si>
  <si>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</si>
  <si>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</si>
  <si>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</si>
  <si>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</si>
  <si>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</si>
  <si>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</si>
  <si>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</si>
  <si>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</si>
  <si>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</si>
  <si>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</si>
  <si>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</si>
  <si>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</si>
  <si>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</si>
  <si>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</si>
  <si>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</si>
  <si>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</si>
  <si>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</si>
  <si>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</si>
  <si>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</si>
  <si>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</si>
  <si>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</si>
  <si>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</si>
  <si>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</si>
  <si>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</si>
  <si>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</si>
  <si>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</si>
  <si>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</si>
  <si>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</si>
  <si>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</si>
  <si>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</si>
  <si>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</si>
  <si>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</si>
  <si>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</si>
  <si>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</si>
  <si>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</si>
  <si>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</si>
  <si>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</si>
  <si>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</si>
  <si>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</si>
  <si>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</si>
  <si>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</si>
  <si>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</si>
  <si>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</si>
  <si>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</si>
  <si>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</si>
  <si>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</si>
  <si>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</si>
  <si>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</si>
  <si>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</si>
  <si>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</si>
  <si>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</si>
  <si>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</si>
  <si>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</si>
  <si>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</si>
  <si>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</si>
  <si>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</si>
  <si>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</si>
  <si>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</si>
  <si>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</si>
  <si>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</si>
  <si>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</si>
  <si>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</si>
  <si>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</si>
  <si>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</si>
  <si>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</si>
  <si>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</si>
  <si>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</si>
  <si>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</si>
  <si>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</si>
  <si>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</si>
  <si>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</si>
  <si>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</si>
  <si>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</si>
  <si>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</si>
  <si>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</si>
  <si>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</si>
  <si>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</si>
  <si>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</si>
  <si>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</si>
  <si>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</si>
  <si>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</si>
  <si>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</si>
  <si>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</si>
  <si>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</si>
  <si>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</si>
  <si>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</si>
  <si>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</si>
  <si>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</si>
  <si>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</si>
  <si>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</si>
  <si>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</si>
  <si>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03040054</t>
  </si>
  <si>
    <t>30953977438</t>
  </si>
  <si>
    <t>Komiža</t>
  </si>
  <si>
    <t>Ribarska 72</t>
  </si>
  <si>
    <t>Laštre Tanja</t>
  </si>
  <si>
    <t>0912256659</t>
  </si>
  <si>
    <t>Obveznik: MODRA ŠPILJA d.d.</t>
  </si>
  <si>
    <t>Obveznik:MODRA ŠPILJA d.d.</t>
  </si>
  <si>
    <t>MODRA ŠPILJA d.d.</t>
  </si>
  <si>
    <t>060002949</t>
  </si>
  <si>
    <t>Republika Hrvatska</t>
  </si>
  <si>
    <t>747800R0W794O9UAG852</t>
  </si>
  <si>
    <t>1644</t>
  </si>
  <si>
    <t>www.hotel-bisevo.com</t>
  </si>
  <si>
    <t>u razdoblju 01.01.2020 do 30.09.2020</t>
  </si>
  <si>
    <t xml:space="preserve">stanje na dan 31.12.2020. </t>
  </si>
  <si>
    <t>u razdoblju 01.01.2020. do 31.12.2020.</t>
  </si>
  <si>
    <t>tanja.lastre@modra-spilja.hr</t>
  </si>
  <si>
    <t>BILJEŠKE UZ FINANCIJSKE IZVJEŠTAJE - TFI
(sastavljaju se za tromjesečna izvještajna razdoblja)
Naziv izdavatelja:   Modra špilja d.d.
OIB:   30953977438
Izvještajno razdoblje: 01.01-31.12.2020.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NAPOMENA: Tijekom 2019. godine Društvo je bilo u stečaju, te zbog praktičnosti nije pripremilo 
novčani tijek za 2019.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</si>
</sst>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80" zoomScaleNormal="100" zoomScaleSheetLayoutView="8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44196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412</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432</v>
      </c>
      <c r="D11" s="143"/>
      <c r="E11" s="91"/>
      <c r="F11" s="151" t="s">
        <v>415</v>
      </c>
      <c r="G11" s="141"/>
      <c r="H11" s="152" t="s">
        <v>442</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441</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433</v>
      </c>
      <c r="D15" s="143"/>
      <c r="E15" s="160"/>
      <c r="F15" s="161"/>
      <c r="G15" s="97" t="s">
        <v>416</v>
      </c>
      <c r="H15" s="152" t="s">
        <v>443</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444</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21485</v>
      </c>
      <c r="D21" s="153"/>
      <c r="E21" s="146"/>
      <c r="F21" s="146"/>
      <c r="G21" s="157" t="s">
        <v>434</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435</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449</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445</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27</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424</v>
      </c>
    </row>
    <row r="49" spans="1:10" x14ac:dyDescent="0.25">
      <c r="A49" s="113"/>
      <c r="B49" s="101"/>
      <c r="C49" s="101"/>
      <c r="D49" s="94"/>
      <c r="E49" s="146"/>
      <c r="F49" s="146"/>
      <c r="G49" s="172"/>
      <c r="H49" s="172"/>
      <c r="I49" s="94"/>
      <c r="J49" s="114" t="s">
        <v>425</v>
      </c>
    </row>
    <row r="50" spans="1:10" ht="14.45" customHeight="1" x14ac:dyDescent="0.25">
      <c r="A50" s="140" t="s">
        <v>403</v>
      </c>
      <c r="B50" s="151"/>
      <c r="C50" s="152"/>
      <c r="D50" s="153"/>
      <c r="E50" s="178" t="s">
        <v>426</v>
      </c>
      <c r="F50" s="179"/>
      <c r="G50" s="157"/>
      <c r="H50" s="158"/>
      <c r="I50" s="158"/>
      <c r="J50" s="159"/>
    </row>
    <row r="51" spans="1:10" x14ac:dyDescent="0.25">
      <c r="A51" s="113"/>
      <c r="B51" s="101"/>
      <c r="C51" s="172"/>
      <c r="D51" s="172"/>
      <c r="E51" s="146"/>
      <c r="F51" s="146"/>
      <c r="G51" s="180" t="s">
        <v>427</v>
      </c>
      <c r="H51" s="180"/>
      <c r="I51" s="180"/>
      <c r="J51" s="85"/>
    </row>
    <row r="52" spans="1:10" ht="13.9" customHeight="1" x14ac:dyDescent="0.25">
      <c r="A52" s="140" t="s">
        <v>404</v>
      </c>
      <c r="B52" s="151"/>
      <c r="C52" s="157" t="s">
        <v>436</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437</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5"/>
      <c r="B61" s="116"/>
      <c r="C61" s="185" t="s">
        <v>431</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5" sqref="I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447</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439</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37937578</v>
      </c>
      <c r="I9" s="34">
        <f>I10+I17+I27+I38+I43</f>
        <v>37322770</v>
      </c>
    </row>
    <row r="10" spans="1:9" ht="12.75" customHeight="1" x14ac:dyDescent="0.2">
      <c r="A10" s="187" t="s">
        <v>5</v>
      </c>
      <c r="B10" s="187"/>
      <c r="C10" s="187"/>
      <c r="D10" s="187"/>
      <c r="E10" s="187"/>
      <c r="F10" s="187"/>
      <c r="G10" s="16">
        <v>3</v>
      </c>
      <c r="H10" s="34">
        <f>H11+H12+H13+H14+H15+H16</f>
        <v>0</v>
      </c>
      <c r="I10" s="34">
        <f>I11+I12+I13+I14+I15+I16</f>
        <v>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0</v>
      </c>
      <c r="I12" s="33">
        <v>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37937578</v>
      </c>
      <c r="I17" s="34">
        <f>I18+I19+I20+I21+I22+I23+I24+I25+I26</f>
        <v>37322770</v>
      </c>
    </row>
    <row r="18" spans="1:9" ht="12.75" customHeight="1" x14ac:dyDescent="0.2">
      <c r="A18" s="186" t="s">
        <v>13</v>
      </c>
      <c r="B18" s="186"/>
      <c r="C18" s="186"/>
      <c r="D18" s="186"/>
      <c r="E18" s="186"/>
      <c r="F18" s="186"/>
      <c r="G18" s="15">
        <v>11</v>
      </c>
      <c r="H18" s="33">
        <v>12709065</v>
      </c>
      <c r="I18" s="33">
        <v>12709065</v>
      </c>
    </row>
    <row r="19" spans="1:9" ht="12.75" customHeight="1" x14ac:dyDescent="0.2">
      <c r="A19" s="186" t="s">
        <v>14</v>
      </c>
      <c r="B19" s="186"/>
      <c r="C19" s="186"/>
      <c r="D19" s="186"/>
      <c r="E19" s="186"/>
      <c r="F19" s="186"/>
      <c r="G19" s="15">
        <v>12</v>
      </c>
      <c r="H19" s="33">
        <v>24820452</v>
      </c>
      <c r="I19" s="33">
        <v>24171911</v>
      </c>
    </row>
    <row r="20" spans="1:9" ht="12.75" customHeight="1" x14ac:dyDescent="0.2">
      <c r="A20" s="186" t="s">
        <v>15</v>
      </c>
      <c r="B20" s="186"/>
      <c r="C20" s="186"/>
      <c r="D20" s="186"/>
      <c r="E20" s="186"/>
      <c r="F20" s="186"/>
      <c r="G20" s="15">
        <v>13</v>
      </c>
      <c r="H20" s="33">
        <v>339536</v>
      </c>
      <c r="I20" s="33">
        <v>373268</v>
      </c>
    </row>
    <row r="21" spans="1:9" ht="12.75" customHeight="1" x14ac:dyDescent="0.2">
      <c r="A21" s="186" t="s">
        <v>16</v>
      </c>
      <c r="B21" s="186"/>
      <c r="C21" s="186"/>
      <c r="D21" s="186"/>
      <c r="E21" s="186"/>
      <c r="F21" s="186"/>
      <c r="G21" s="15">
        <v>14</v>
      </c>
      <c r="H21" s="33">
        <v>0</v>
      </c>
      <c r="I21" s="33">
        <v>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68525</v>
      </c>
      <c r="I25" s="33">
        <v>68526</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0</v>
      </c>
      <c r="I27" s="34">
        <f>SUM(I28:I37)</f>
        <v>0</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5964964</v>
      </c>
      <c r="I44" s="34">
        <f>I45+I53+I60+I70</f>
        <v>9950033</v>
      </c>
    </row>
    <row r="45" spans="1:9" ht="12.75" customHeight="1" x14ac:dyDescent="0.2">
      <c r="A45" s="187" t="s">
        <v>39</v>
      </c>
      <c r="B45" s="187"/>
      <c r="C45" s="187"/>
      <c r="D45" s="187"/>
      <c r="E45" s="187"/>
      <c r="F45" s="187"/>
      <c r="G45" s="16">
        <v>38</v>
      </c>
      <c r="H45" s="34">
        <f>SUM(H46:H52)</f>
        <v>119511</v>
      </c>
      <c r="I45" s="34">
        <f>SUM(I46:I52)</f>
        <v>90235</v>
      </c>
    </row>
    <row r="46" spans="1:9" ht="12.75" customHeight="1" x14ac:dyDescent="0.2">
      <c r="A46" s="186" t="s">
        <v>40</v>
      </c>
      <c r="B46" s="186"/>
      <c r="C46" s="186"/>
      <c r="D46" s="186"/>
      <c r="E46" s="186"/>
      <c r="F46" s="186"/>
      <c r="G46" s="15">
        <v>39</v>
      </c>
      <c r="H46" s="33">
        <v>119511</v>
      </c>
      <c r="I46" s="33">
        <v>90235</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257160</v>
      </c>
      <c r="I53" s="34">
        <f>SUM(I54:I59)</f>
        <v>365783</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251961</v>
      </c>
      <c r="I56" s="33">
        <v>204279</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5199</v>
      </c>
      <c r="I58" s="33">
        <v>161504</v>
      </c>
    </row>
    <row r="59" spans="1:9" ht="12.75" customHeight="1" x14ac:dyDescent="0.2">
      <c r="A59" s="186" t="s">
        <v>53</v>
      </c>
      <c r="B59" s="186"/>
      <c r="C59" s="186"/>
      <c r="D59" s="186"/>
      <c r="E59" s="186"/>
      <c r="F59" s="186"/>
      <c r="G59" s="15">
        <v>52</v>
      </c>
      <c r="H59" s="33">
        <v>0</v>
      </c>
      <c r="I59" s="33">
        <v>0</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5588293</v>
      </c>
      <c r="I70" s="33">
        <v>9494015</v>
      </c>
    </row>
    <row r="71" spans="1:9" ht="12.75" customHeight="1" x14ac:dyDescent="0.2">
      <c r="A71" s="203" t="s">
        <v>58</v>
      </c>
      <c r="B71" s="203"/>
      <c r="C71" s="203"/>
      <c r="D71" s="203"/>
      <c r="E71" s="203"/>
      <c r="F71" s="203"/>
      <c r="G71" s="15">
        <v>64</v>
      </c>
      <c r="H71" s="33">
        <v>0</v>
      </c>
      <c r="I71" s="33">
        <v>0</v>
      </c>
    </row>
    <row r="72" spans="1:9" ht="12.75" customHeight="1" x14ac:dyDescent="0.2">
      <c r="A72" s="188" t="s">
        <v>383</v>
      </c>
      <c r="B72" s="188"/>
      <c r="C72" s="188"/>
      <c r="D72" s="188"/>
      <c r="E72" s="188"/>
      <c r="F72" s="188"/>
      <c r="G72" s="16">
        <v>65</v>
      </c>
      <c r="H72" s="34">
        <f>H8+H9+H44+H71</f>
        <v>43902542</v>
      </c>
      <c r="I72" s="34">
        <f>I8+I9+I44+I71</f>
        <v>47272803</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41098403</v>
      </c>
      <c r="I75" s="34">
        <f>I76+I77+I78+I84+I85+I89+I92+I95</f>
        <v>43969552</v>
      </c>
    </row>
    <row r="76" spans="1:9" ht="12.75" customHeight="1" x14ac:dyDescent="0.2">
      <c r="A76" s="186" t="s">
        <v>61</v>
      </c>
      <c r="B76" s="186"/>
      <c r="C76" s="186"/>
      <c r="D76" s="186"/>
      <c r="E76" s="186"/>
      <c r="F76" s="186"/>
      <c r="G76" s="15">
        <v>68</v>
      </c>
      <c r="H76" s="33">
        <v>32632250</v>
      </c>
      <c r="I76" s="33">
        <v>38632250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9">
        <v>76</v>
      </c>
      <c r="H84" s="120">
        <v>10595253</v>
      </c>
      <c r="I84" s="120">
        <v>10595253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-1675600</v>
      </c>
      <c r="I89" s="34">
        <f>I90-I91</f>
        <v>-2135332</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1675600</v>
      </c>
      <c r="I91" s="33">
        <v>2135332</v>
      </c>
    </row>
    <row r="92" spans="1:9" ht="12.75" customHeight="1" x14ac:dyDescent="0.2">
      <c r="A92" s="187" t="s">
        <v>77</v>
      </c>
      <c r="B92" s="187"/>
      <c r="C92" s="187"/>
      <c r="D92" s="187"/>
      <c r="E92" s="187"/>
      <c r="F92" s="187"/>
      <c r="G92" s="16">
        <v>84</v>
      </c>
      <c r="H92" s="34">
        <f>H93-H94</f>
        <v>-453500</v>
      </c>
      <c r="I92" s="34">
        <f>I93-I94</f>
        <v>-3122619</v>
      </c>
    </row>
    <row r="93" spans="1:9" ht="12.75" customHeight="1" x14ac:dyDescent="0.2">
      <c r="A93" s="186" t="s">
        <v>78</v>
      </c>
      <c r="B93" s="186"/>
      <c r="C93" s="186"/>
      <c r="D93" s="186"/>
      <c r="E93" s="186"/>
      <c r="F93" s="186"/>
      <c r="G93" s="15">
        <v>85</v>
      </c>
      <c r="H93" s="33">
        <v>0</v>
      </c>
      <c r="I93" s="33">
        <v>0</v>
      </c>
    </row>
    <row r="94" spans="1:9" ht="12.75" customHeight="1" x14ac:dyDescent="0.2">
      <c r="A94" s="186" t="s">
        <v>79</v>
      </c>
      <c r="B94" s="186"/>
      <c r="C94" s="186"/>
      <c r="D94" s="186"/>
      <c r="E94" s="186"/>
      <c r="F94" s="186"/>
      <c r="G94" s="15">
        <v>86</v>
      </c>
      <c r="H94" s="33">
        <v>453500</v>
      </c>
      <c r="I94" s="33">
        <v>3122619</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0</v>
      </c>
      <c r="I96" s="34">
        <f>SUM(I97:I102)</f>
        <v>186091</v>
      </c>
    </row>
    <row r="97" spans="1:9" ht="12.75" customHeight="1" x14ac:dyDescent="0.2">
      <c r="A97" s="186" t="s">
        <v>81</v>
      </c>
      <c r="B97" s="186"/>
      <c r="C97" s="186"/>
      <c r="D97" s="186"/>
      <c r="E97" s="186"/>
      <c r="F97" s="186"/>
      <c r="G97" s="15">
        <v>89</v>
      </c>
      <c r="H97" s="33">
        <v>0</v>
      </c>
      <c r="I97" s="33">
        <v>186091</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2325787</v>
      </c>
      <c r="I103" s="34">
        <f>SUM(I104:I114)</f>
        <v>2325787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2325787</v>
      </c>
      <c r="I114" s="33">
        <v>2325787</v>
      </c>
    </row>
    <row r="115" spans="1:9" ht="12.75" customHeight="1" x14ac:dyDescent="0.2">
      <c r="A115" s="188" t="s">
        <v>387</v>
      </c>
      <c r="B115" s="188"/>
      <c r="C115" s="188"/>
      <c r="D115" s="188"/>
      <c r="E115" s="188"/>
      <c r="F115" s="188"/>
      <c r="G115" s="16">
        <v>107</v>
      </c>
      <c r="H115" s="34">
        <f>SUM(H116:H129)</f>
        <v>478352</v>
      </c>
      <c r="I115" s="34">
        <f>SUM(I116:I129)</f>
        <v>791373</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8558</v>
      </c>
      <c r="I122" s="33">
        <v>15492</v>
      </c>
    </row>
    <row r="123" spans="1:9" ht="12.75" customHeight="1" x14ac:dyDescent="0.2">
      <c r="A123" s="186" t="s">
        <v>94</v>
      </c>
      <c r="B123" s="186"/>
      <c r="C123" s="186"/>
      <c r="D123" s="186"/>
      <c r="E123" s="186"/>
      <c r="F123" s="186"/>
      <c r="G123" s="15">
        <v>115</v>
      </c>
      <c r="H123" s="33">
        <v>57685</v>
      </c>
      <c r="I123" s="33">
        <v>170104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345627</v>
      </c>
      <c r="I125" s="33">
        <v>397557</v>
      </c>
    </row>
    <row r="126" spans="1:9" x14ac:dyDescent="0.2">
      <c r="A126" s="186" t="s">
        <v>99</v>
      </c>
      <c r="B126" s="186"/>
      <c r="C126" s="186"/>
      <c r="D126" s="186"/>
      <c r="E126" s="186"/>
      <c r="F126" s="186"/>
      <c r="G126" s="15">
        <v>118</v>
      </c>
      <c r="H126" s="33">
        <v>66482</v>
      </c>
      <c r="I126" s="33">
        <v>208220</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0</v>
      </c>
    </row>
    <row r="130" spans="1:9" ht="22.15" customHeight="1" x14ac:dyDescent="0.2">
      <c r="A130" s="203" t="s">
        <v>103</v>
      </c>
      <c r="B130" s="203"/>
      <c r="C130" s="203"/>
      <c r="D130" s="203"/>
      <c r="E130" s="203"/>
      <c r="F130" s="203"/>
      <c r="G130" s="15">
        <v>122</v>
      </c>
      <c r="H130" s="33">
        <v>0</v>
      </c>
      <c r="I130" s="33">
        <v>0</v>
      </c>
    </row>
    <row r="131" spans="1:9" x14ac:dyDescent="0.2">
      <c r="A131" s="188" t="s">
        <v>388</v>
      </c>
      <c r="B131" s="188"/>
      <c r="C131" s="188"/>
      <c r="D131" s="188"/>
      <c r="E131" s="188"/>
      <c r="F131" s="188"/>
      <c r="G131" s="16">
        <v>123</v>
      </c>
      <c r="H131" s="34">
        <f>H75+H96+H103+H115+H130</f>
        <v>43902542</v>
      </c>
      <c r="I131" s="34">
        <f>I75+I96+I103+I115+I130</f>
        <v>47272803</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 zoomScaleNormal="100" zoomScaleSheetLayoutView="110" workbookViewId="0">
      <selection activeCell="J56" sqref="J5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448</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7969785</v>
      </c>
      <c r="I8" s="37">
        <f>SUM(I9:I13)</f>
        <v>1085755</v>
      </c>
      <c r="J8" s="37">
        <f>SUM(J9:J13)</f>
        <v>6239129</v>
      </c>
      <c r="K8" s="37">
        <f>SUM(K9:K13)</f>
        <v>605657</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7646300</v>
      </c>
      <c r="I10" s="33">
        <v>1045526</v>
      </c>
      <c r="J10" s="33">
        <v>4995474</v>
      </c>
      <c r="K10" s="33">
        <v>209217</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323485</v>
      </c>
      <c r="I13" s="33">
        <v>40229</v>
      </c>
      <c r="J13" s="33">
        <v>1243655</v>
      </c>
      <c r="K13" s="33">
        <v>396440</v>
      </c>
    </row>
    <row r="14" spans="1:11" x14ac:dyDescent="0.2">
      <c r="A14" s="222" t="s">
        <v>126</v>
      </c>
      <c r="B14" s="222"/>
      <c r="C14" s="222"/>
      <c r="D14" s="222"/>
      <c r="E14" s="222"/>
      <c r="F14" s="222"/>
      <c r="G14" s="20">
        <v>131</v>
      </c>
      <c r="H14" s="37">
        <f>H15+H16+H20+H24+H25+H26+H29+H36</f>
        <v>8574601</v>
      </c>
      <c r="I14" s="37">
        <f>I15+I16+I20+I24+I25+I26+I29+I36</f>
        <v>2594686</v>
      </c>
      <c r="J14" s="37">
        <f>J15+J16+J20+J24+J25+J26+J29+J36</f>
        <v>9452050</v>
      </c>
      <c r="K14" s="37">
        <f>K15+K16+K20+K24+K25+K26+K29+K36</f>
        <v>2706684</v>
      </c>
    </row>
    <row r="15" spans="1:11" x14ac:dyDescent="0.2">
      <c r="A15" s="186" t="s">
        <v>108</v>
      </c>
      <c r="B15" s="186"/>
      <c r="C15" s="186"/>
      <c r="D15" s="186"/>
      <c r="E15" s="186"/>
      <c r="F15" s="186"/>
      <c r="G15" s="15">
        <v>132</v>
      </c>
      <c r="H15" s="33">
        <v>0</v>
      </c>
      <c r="I15" s="33">
        <v>0</v>
      </c>
      <c r="J15" s="33">
        <v>0</v>
      </c>
      <c r="K15" s="33">
        <v>0</v>
      </c>
    </row>
    <row r="16" spans="1:11" x14ac:dyDescent="0.2">
      <c r="A16" s="231" t="s">
        <v>127</v>
      </c>
      <c r="B16" s="231"/>
      <c r="C16" s="231"/>
      <c r="D16" s="231"/>
      <c r="E16" s="231"/>
      <c r="F16" s="231"/>
      <c r="G16" s="20">
        <v>133</v>
      </c>
      <c r="H16" s="37">
        <f>SUM(H17:H19)</f>
        <v>3044527</v>
      </c>
      <c r="I16" s="37">
        <f>SUM(I17:I19)</f>
        <v>981470</v>
      </c>
      <c r="J16" s="37">
        <f>SUM(J17:J19)</f>
        <v>2260538</v>
      </c>
      <c r="K16" s="37">
        <f>SUM(K17:K19)</f>
        <v>1014487</v>
      </c>
    </row>
    <row r="17" spans="1:11" x14ac:dyDescent="0.2">
      <c r="A17" s="228" t="s">
        <v>128</v>
      </c>
      <c r="B17" s="228"/>
      <c r="C17" s="228"/>
      <c r="D17" s="228"/>
      <c r="E17" s="228"/>
      <c r="F17" s="228"/>
      <c r="G17" s="15">
        <v>134</v>
      </c>
      <c r="H17" s="33">
        <v>2230162</v>
      </c>
      <c r="I17" s="33">
        <v>856929</v>
      </c>
      <c r="J17" s="33">
        <v>1442778</v>
      </c>
      <c r="K17" s="33">
        <v>647056</v>
      </c>
    </row>
    <row r="18" spans="1:11" x14ac:dyDescent="0.2">
      <c r="A18" s="228" t="s">
        <v>129</v>
      </c>
      <c r="B18" s="228"/>
      <c r="C18" s="228"/>
      <c r="D18" s="228"/>
      <c r="E18" s="228"/>
      <c r="F18" s="228"/>
      <c r="G18" s="15">
        <v>135</v>
      </c>
      <c r="H18" s="33">
        <v>0</v>
      </c>
      <c r="I18" s="33">
        <v>0</v>
      </c>
      <c r="J18" s="33">
        <v>0</v>
      </c>
      <c r="K18" s="33">
        <v>0</v>
      </c>
    </row>
    <row r="19" spans="1:11" x14ac:dyDescent="0.2">
      <c r="A19" s="228" t="s">
        <v>130</v>
      </c>
      <c r="B19" s="228"/>
      <c r="C19" s="228"/>
      <c r="D19" s="228"/>
      <c r="E19" s="228"/>
      <c r="F19" s="228"/>
      <c r="G19" s="15">
        <v>136</v>
      </c>
      <c r="H19" s="33">
        <v>814365</v>
      </c>
      <c r="I19" s="33">
        <v>124541</v>
      </c>
      <c r="J19" s="33">
        <v>817760</v>
      </c>
      <c r="K19" s="33">
        <v>367431</v>
      </c>
    </row>
    <row r="20" spans="1:11" x14ac:dyDescent="0.2">
      <c r="A20" s="231" t="s">
        <v>131</v>
      </c>
      <c r="B20" s="231"/>
      <c r="C20" s="231"/>
      <c r="D20" s="231"/>
      <c r="E20" s="231"/>
      <c r="F20" s="231"/>
      <c r="G20" s="20">
        <v>137</v>
      </c>
      <c r="H20" s="37">
        <f>SUM(H21:H23)</f>
        <v>3830567</v>
      </c>
      <c r="I20" s="37">
        <f>SUM(I21:I23)</f>
        <v>863024</v>
      </c>
      <c r="J20" s="37">
        <f>SUM(J21:J23)</f>
        <v>4255908</v>
      </c>
      <c r="K20" s="37">
        <f>SUM(K21:K23)</f>
        <v>982986</v>
      </c>
    </row>
    <row r="21" spans="1:11" x14ac:dyDescent="0.2">
      <c r="A21" s="228" t="s">
        <v>109</v>
      </c>
      <c r="B21" s="228"/>
      <c r="C21" s="228"/>
      <c r="D21" s="228"/>
      <c r="E21" s="228"/>
      <c r="F21" s="228"/>
      <c r="G21" s="15">
        <v>138</v>
      </c>
      <c r="H21" s="33">
        <v>2482068</v>
      </c>
      <c r="I21" s="33">
        <v>593576</v>
      </c>
      <c r="J21" s="33">
        <v>2596785</v>
      </c>
      <c r="K21" s="33">
        <v>596922</v>
      </c>
    </row>
    <row r="22" spans="1:11" x14ac:dyDescent="0.2">
      <c r="A22" s="228" t="s">
        <v>110</v>
      </c>
      <c r="B22" s="228"/>
      <c r="C22" s="228"/>
      <c r="D22" s="228"/>
      <c r="E22" s="228"/>
      <c r="F22" s="228"/>
      <c r="G22" s="15">
        <v>139</v>
      </c>
      <c r="H22" s="33">
        <v>821952</v>
      </c>
      <c r="I22" s="33">
        <v>151565</v>
      </c>
      <c r="J22" s="33">
        <v>1052239</v>
      </c>
      <c r="K22" s="33">
        <v>242453</v>
      </c>
    </row>
    <row r="23" spans="1:11" x14ac:dyDescent="0.2">
      <c r="A23" s="228" t="s">
        <v>111</v>
      </c>
      <c r="B23" s="228"/>
      <c r="C23" s="228"/>
      <c r="D23" s="228"/>
      <c r="E23" s="228"/>
      <c r="F23" s="228"/>
      <c r="G23" s="15">
        <v>140</v>
      </c>
      <c r="H23" s="33">
        <v>526547</v>
      </c>
      <c r="I23" s="33">
        <v>117883</v>
      </c>
      <c r="J23" s="33">
        <v>606884</v>
      </c>
      <c r="K23" s="33">
        <v>143611</v>
      </c>
    </row>
    <row r="24" spans="1:11" x14ac:dyDescent="0.2">
      <c r="A24" s="186" t="s">
        <v>112</v>
      </c>
      <c r="B24" s="186"/>
      <c r="C24" s="186"/>
      <c r="D24" s="186"/>
      <c r="E24" s="186"/>
      <c r="F24" s="186"/>
      <c r="G24" s="15">
        <v>141</v>
      </c>
      <c r="H24" s="33">
        <v>782639</v>
      </c>
      <c r="I24" s="33">
        <v>195660</v>
      </c>
      <c r="J24" s="33">
        <v>751764</v>
      </c>
      <c r="K24" s="33">
        <v>260997</v>
      </c>
    </row>
    <row r="25" spans="1:11" x14ac:dyDescent="0.2">
      <c r="A25" s="186" t="s">
        <v>113</v>
      </c>
      <c r="B25" s="186"/>
      <c r="C25" s="186"/>
      <c r="D25" s="186"/>
      <c r="E25" s="186"/>
      <c r="F25" s="186"/>
      <c r="G25" s="15">
        <v>142</v>
      </c>
      <c r="H25" s="33">
        <v>916868</v>
      </c>
      <c r="I25" s="33">
        <v>554532</v>
      </c>
      <c r="J25" s="33">
        <v>1851759</v>
      </c>
      <c r="K25" s="33">
        <v>262123</v>
      </c>
    </row>
    <row r="26" spans="1:11" x14ac:dyDescent="0.2">
      <c r="A26" s="231" t="s">
        <v>132</v>
      </c>
      <c r="B26" s="231"/>
      <c r="C26" s="231"/>
      <c r="D26" s="231"/>
      <c r="E26" s="231"/>
      <c r="F26" s="231"/>
      <c r="G26" s="20">
        <v>143</v>
      </c>
      <c r="H26" s="37">
        <f>H27+H28</f>
        <v>0</v>
      </c>
      <c r="I26" s="37">
        <f>I27+I28</f>
        <v>0</v>
      </c>
      <c r="J26" s="37">
        <f>J27+J28</f>
        <v>145990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145990</v>
      </c>
      <c r="K28" s="33">
        <v>0</v>
      </c>
    </row>
    <row r="29" spans="1:11" x14ac:dyDescent="0.2">
      <c r="A29" s="231" t="s">
        <v>135</v>
      </c>
      <c r="B29" s="231"/>
      <c r="C29" s="231"/>
      <c r="D29" s="231"/>
      <c r="E29" s="231"/>
      <c r="F29" s="231"/>
      <c r="G29" s="20">
        <v>146</v>
      </c>
      <c r="H29" s="37">
        <f>SUM(H30:H35)</f>
        <v>0</v>
      </c>
      <c r="I29" s="37">
        <f>SUM(I30:I35)</f>
        <v>0</v>
      </c>
      <c r="J29" s="37">
        <f>SUM(J30:J35)</f>
        <v>186091</v>
      </c>
      <c r="K29" s="37">
        <f>SUM(K30:K35)</f>
        <v>186091</v>
      </c>
    </row>
    <row r="30" spans="1:11" x14ac:dyDescent="0.2">
      <c r="A30" s="228" t="s">
        <v>136</v>
      </c>
      <c r="B30" s="228"/>
      <c r="C30" s="228"/>
      <c r="D30" s="228"/>
      <c r="E30" s="228"/>
      <c r="F30" s="228"/>
      <c r="G30" s="15">
        <v>147</v>
      </c>
      <c r="H30" s="33">
        <v>0</v>
      </c>
      <c r="I30" s="33">
        <v>0</v>
      </c>
      <c r="J30" s="33">
        <v>186091</v>
      </c>
      <c r="K30" s="33">
        <v>186091</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0</v>
      </c>
      <c r="I36" s="33">
        <v>0</v>
      </c>
      <c r="J36" s="33">
        <v>0</v>
      </c>
      <c r="K36" s="33">
        <v>0</v>
      </c>
    </row>
    <row r="37" spans="1:11" x14ac:dyDescent="0.2">
      <c r="A37" s="222" t="s">
        <v>142</v>
      </c>
      <c r="B37" s="222"/>
      <c r="C37" s="222"/>
      <c r="D37" s="222"/>
      <c r="E37" s="222"/>
      <c r="F37" s="222"/>
      <c r="G37" s="20">
        <v>154</v>
      </c>
      <c r="H37" s="37">
        <f>SUM(H38:H47)</f>
        <v>174915</v>
      </c>
      <c r="I37" s="37">
        <f>SUM(I38:I47)</f>
        <v>163397</v>
      </c>
      <c r="J37" s="37">
        <f>SUM(J38:J47)</f>
        <v>114866</v>
      </c>
      <c r="K37" s="37">
        <f>SUM(K38:K47)</f>
        <v>25608</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v>
      </c>
      <c r="I44" s="33">
        <v>2</v>
      </c>
      <c r="J44" s="33">
        <v>5</v>
      </c>
      <c r="K44" s="33">
        <v>2</v>
      </c>
    </row>
    <row r="45" spans="1:11" x14ac:dyDescent="0.2">
      <c r="A45" s="186" t="s">
        <v>150</v>
      </c>
      <c r="B45" s="186"/>
      <c r="C45" s="186"/>
      <c r="D45" s="186"/>
      <c r="E45" s="186"/>
      <c r="F45" s="186"/>
      <c r="G45" s="15">
        <v>162</v>
      </c>
      <c r="H45" s="33">
        <v>471</v>
      </c>
      <c r="I45" s="33">
        <v>471</v>
      </c>
      <c r="J45" s="33">
        <v>71441</v>
      </c>
      <c r="K45" s="33">
        <v>141</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174442</v>
      </c>
      <c r="I47" s="33">
        <v>162924</v>
      </c>
      <c r="J47" s="33">
        <v>43420</v>
      </c>
      <c r="K47" s="33">
        <v>25465</v>
      </c>
    </row>
    <row r="48" spans="1:11" x14ac:dyDescent="0.2">
      <c r="A48" s="222" t="s">
        <v>153</v>
      </c>
      <c r="B48" s="222"/>
      <c r="C48" s="222"/>
      <c r="D48" s="222"/>
      <c r="E48" s="222"/>
      <c r="F48" s="222"/>
      <c r="G48" s="20">
        <v>165</v>
      </c>
      <c r="H48" s="37">
        <f>SUM(H49:H55)</f>
        <v>912748</v>
      </c>
      <c r="I48" s="37">
        <f>SUM(I49:I55)</f>
        <v>212016</v>
      </c>
      <c r="J48" s="37">
        <f>SUM(J49:J55)</f>
        <v>24564</v>
      </c>
      <c r="K48" s="37">
        <f>SUM(K49:K55)</f>
        <v>156077</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301</v>
      </c>
      <c r="I51" s="33">
        <v>301</v>
      </c>
      <c r="J51" s="33">
        <v>117</v>
      </c>
      <c r="K51" s="33">
        <v>0</v>
      </c>
    </row>
    <row r="52" spans="1:11" x14ac:dyDescent="0.2">
      <c r="A52" s="223" t="s">
        <v>157</v>
      </c>
      <c r="B52" s="223"/>
      <c r="C52" s="223"/>
      <c r="D52" s="223"/>
      <c r="E52" s="223"/>
      <c r="F52" s="223"/>
      <c r="G52" s="15">
        <v>169</v>
      </c>
      <c r="H52" s="33">
        <v>48717</v>
      </c>
      <c r="I52" s="33">
        <v>48717</v>
      </c>
      <c r="J52" s="33">
        <v>15029</v>
      </c>
      <c r="K52" s="33">
        <v>5753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863730</v>
      </c>
      <c r="I55" s="33">
        <v>162998</v>
      </c>
      <c r="J55" s="33">
        <v>9418</v>
      </c>
      <c r="K55" s="33">
        <v>150324</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8144700</v>
      </c>
      <c r="I60" s="37">
        <f t="shared" ref="I60:K60" si="0">I8+I37+I56+I57</f>
        <v>1249152</v>
      </c>
      <c r="J60" s="37">
        <f t="shared" si="0"/>
        <v>6353995</v>
      </c>
      <c r="K60" s="37">
        <f t="shared" si="0"/>
        <v>631265</v>
      </c>
    </row>
    <row r="61" spans="1:11" x14ac:dyDescent="0.2">
      <c r="A61" s="222" t="s">
        <v>166</v>
      </c>
      <c r="B61" s="222"/>
      <c r="C61" s="222"/>
      <c r="D61" s="222"/>
      <c r="E61" s="222"/>
      <c r="F61" s="222"/>
      <c r="G61" s="20">
        <v>178</v>
      </c>
      <c r="H61" s="37">
        <f>H14+H48+H58+H59</f>
        <v>9487349</v>
      </c>
      <c r="I61" s="37">
        <f t="shared" ref="I61:K61" si="1">I14+I48+I58+I59</f>
        <v>2806702</v>
      </c>
      <c r="J61" s="37">
        <f t="shared" si="1"/>
        <v>9476614</v>
      </c>
      <c r="K61" s="37">
        <f t="shared" si="1"/>
        <v>2862761</v>
      </c>
    </row>
    <row r="62" spans="1:11" x14ac:dyDescent="0.2">
      <c r="A62" s="222" t="s">
        <v>167</v>
      </c>
      <c r="B62" s="222"/>
      <c r="C62" s="222"/>
      <c r="D62" s="222"/>
      <c r="E62" s="222"/>
      <c r="F62" s="222"/>
      <c r="G62" s="20">
        <v>179</v>
      </c>
      <c r="H62" s="37">
        <f>H60-H61</f>
        <v>-1342649</v>
      </c>
      <c r="I62" s="37">
        <f t="shared" ref="I62:K62" si="2">I60-I61</f>
        <v>-1557550</v>
      </c>
      <c r="J62" s="37">
        <f t="shared" si="2"/>
        <v>-3122619</v>
      </c>
      <c r="K62" s="37">
        <f t="shared" si="2"/>
        <v>-2231496</v>
      </c>
    </row>
    <row r="63" spans="1:11" x14ac:dyDescent="0.2">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
      <c r="A64" s="209" t="s">
        <v>169</v>
      </c>
      <c r="B64" s="209"/>
      <c r="C64" s="209"/>
      <c r="D64" s="209"/>
      <c r="E64" s="209"/>
      <c r="F64" s="209"/>
      <c r="G64" s="20">
        <v>181</v>
      </c>
      <c r="H64" s="37">
        <f>+IF((H60-H61)&lt;0,(H60-H61),0)</f>
        <v>-1342649</v>
      </c>
      <c r="I64" s="37">
        <f t="shared" ref="I64:K64" si="4">+IF((I60-I61)&lt;0,(I60-I61),0)</f>
        <v>-1557550</v>
      </c>
      <c r="J64" s="37">
        <f t="shared" si="4"/>
        <v>-3122619</v>
      </c>
      <c r="K64" s="37">
        <f t="shared" si="4"/>
        <v>-2231496</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-1342649</v>
      </c>
      <c r="I66" s="37">
        <f t="shared" ref="I66:K66" si="5">I62-I65</f>
        <v>-1557550</v>
      </c>
      <c r="J66" s="37">
        <f t="shared" si="5"/>
        <v>-3122619</v>
      </c>
      <c r="K66" s="37">
        <f t="shared" si="5"/>
        <v>-2231496</v>
      </c>
    </row>
    <row r="67" spans="1:11" x14ac:dyDescent="0.2">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
      <c r="A68" s="209" t="s">
        <v>172</v>
      </c>
      <c r="B68" s="209"/>
      <c r="C68" s="209"/>
      <c r="D68" s="209"/>
      <c r="E68" s="209"/>
      <c r="F68" s="209"/>
      <c r="G68" s="20">
        <v>185</v>
      </c>
      <c r="H68" s="37">
        <f>+IF((H62-H65)&lt;0,(H62-H65),0)</f>
        <v>-1342649</v>
      </c>
      <c r="I68" s="37">
        <f t="shared" ref="I68:K68" si="7">+IF((I62-I65)&lt;0,(I62-I65),0)</f>
        <v>-1557550</v>
      </c>
      <c r="J68" s="37">
        <f t="shared" si="7"/>
        <v>-3122619</v>
      </c>
      <c r="K68" s="37">
        <f t="shared" si="7"/>
        <v>-2231496</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48" sqref="I4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448</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-3122619</v>
      </c>
    </row>
    <row r="9" spans="1:9" ht="12.75" customHeight="1" x14ac:dyDescent="0.2">
      <c r="A9" s="247" t="s">
        <v>211</v>
      </c>
      <c r="B9" s="248"/>
      <c r="C9" s="248"/>
      <c r="D9" s="248"/>
      <c r="E9" s="248"/>
      <c r="F9" s="249"/>
      <c r="G9" s="25">
        <v>2</v>
      </c>
      <c r="H9" s="44">
        <f>H10+H11+H12+H13+H14+H15+H16+H17</f>
        <v>0</v>
      </c>
      <c r="I9" s="44">
        <f>I10+I11+I12+I13+I14+I15+I16+I17</f>
        <v>937855</v>
      </c>
    </row>
    <row r="10" spans="1:9" ht="12.75" customHeight="1" x14ac:dyDescent="0.2">
      <c r="A10" s="239" t="s">
        <v>212</v>
      </c>
      <c r="B10" s="240"/>
      <c r="C10" s="240"/>
      <c r="D10" s="240"/>
      <c r="E10" s="240"/>
      <c r="F10" s="241"/>
      <c r="G10" s="26">
        <v>3</v>
      </c>
      <c r="H10" s="45">
        <v>0</v>
      </c>
      <c r="I10" s="45">
        <v>751764</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186091</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-2184764</v>
      </c>
    </row>
    <row r="19" spans="1:9" ht="12.75" customHeight="1" x14ac:dyDescent="0.2">
      <c r="A19" s="247" t="s">
        <v>220</v>
      </c>
      <c r="B19" s="248"/>
      <c r="C19" s="248"/>
      <c r="D19" s="248"/>
      <c r="E19" s="248"/>
      <c r="F19" s="249"/>
      <c r="G19" s="25">
        <v>12</v>
      </c>
      <c r="H19" s="44">
        <f>H20+H21+H22+H23</f>
        <v>0</v>
      </c>
      <c r="I19" s="44">
        <f>I20+I21+I22+I23</f>
        <v>233674</v>
      </c>
    </row>
    <row r="20" spans="1:9" ht="12.75" customHeight="1" x14ac:dyDescent="0.2">
      <c r="A20" s="239" t="s">
        <v>221</v>
      </c>
      <c r="B20" s="240"/>
      <c r="C20" s="240"/>
      <c r="D20" s="240"/>
      <c r="E20" s="240"/>
      <c r="F20" s="241"/>
      <c r="G20" s="26">
        <v>13</v>
      </c>
      <c r="H20" s="45">
        <v>0</v>
      </c>
      <c r="I20" s="45">
        <v>313021</v>
      </c>
    </row>
    <row r="21" spans="1:9" ht="12.75" customHeight="1" x14ac:dyDescent="0.2">
      <c r="A21" s="239" t="s">
        <v>222</v>
      </c>
      <c r="B21" s="240"/>
      <c r="C21" s="240"/>
      <c r="D21" s="240"/>
      <c r="E21" s="240"/>
      <c r="F21" s="241"/>
      <c r="G21" s="26">
        <v>14</v>
      </c>
      <c r="H21" s="45">
        <v>0</v>
      </c>
      <c r="I21" s="45">
        <v>-108623</v>
      </c>
    </row>
    <row r="22" spans="1:9" ht="12.75" customHeight="1" x14ac:dyDescent="0.2">
      <c r="A22" s="239" t="s">
        <v>223</v>
      </c>
      <c r="B22" s="240"/>
      <c r="C22" s="240"/>
      <c r="D22" s="240"/>
      <c r="E22" s="240"/>
      <c r="F22" s="241"/>
      <c r="G22" s="26">
        <v>15</v>
      </c>
      <c r="H22" s="45">
        <v>0</v>
      </c>
      <c r="I22" s="45">
        <v>29276</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-1951090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-1951090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-136954</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-136954</v>
      </c>
    </row>
    <row r="42" spans="1:9" ht="29.45" customHeight="1" x14ac:dyDescent="0.2">
      <c r="A42" s="262" t="s">
        <v>243</v>
      </c>
      <c r="B42" s="263"/>
      <c r="C42" s="263"/>
      <c r="D42" s="263"/>
      <c r="E42" s="263"/>
      <c r="F42" s="264"/>
      <c r="G42" s="27">
        <v>34</v>
      </c>
      <c r="H42" s="50">
        <f>H35+H41</f>
        <v>0</v>
      </c>
      <c r="I42" s="50">
        <f>I35+I41</f>
        <v>-136954</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6000000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6000000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6000000</v>
      </c>
    </row>
    <row r="56" spans="1:9" x14ac:dyDescent="0.2">
      <c r="A56" s="235" t="s">
        <v>256</v>
      </c>
      <c r="B56" s="236"/>
      <c r="C56" s="236"/>
      <c r="D56" s="236"/>
      <c r="E56" s="236"/>
      <c r="F56" s="237"/>
      <c r="G56" s="26">
        <v>47</v>
      </c>
      <c r="H56" s="48">
        <v>0</v>
      </c>
      <c r="I56" s="48">
        <v>-6234</v>
      </c>
    </row>
    <row r="57" spans="1:9" ht="26.45" customHeight="1" x14ac:dyDescent="0.2">
      <c r="A57" s="265" t="s">
        <v>257</v>
      </c>
      <c r="B57" s="266"/>
      <c r="C57" s="266"/>
      <c r="D57" s="266"/>
      <c r="E57" s="266"/>
      <c r="F57" s="267"/>
      <c r="G57" s="25">
        <v>48</v>
      </c>
      <c r="H57" s="49">
        <f>H27+H42+H55+H56</f>
        <v>0</v>
      </c>
      <c r="I57" s="49">
        <f>I27+I42+I55+I56</f>
        <v>3905722</v>
      </c>
    </row>
    <row r="58" spans="1:9" x14ac:dyDescent="0.2">
      <c r="A58" s="268" t="s">
        <v>258</v>
      </c>
      <c r="B58" s="269"/>
      <c r="C58" s="269"/>
      <c r="D58" s="269"/>
      <c r="E58" s="269"/>
      <c r="F58" s="270"/>
      <c r="G58" s="26">
        <v>49</v>
      </c>
      <c r="H58" s="48">
        <v>0</v>
      </c>
      <c r="I58" s="48">
        <v>5588293</v>
      </c>
    </row>
    <row r="59" spans="1:9" ht="31.15" customHeight="1" x14ac:dyDescent="0.2">
      <c r="A59" s="262" t="s">
        <v>259</v>
      </c>
      <c r="B59" s="263"/>
      <c r="C59" s="263"/>
      <c r="D59" s="263"/>
      <c r="E59" s="263"/>
      <c r="F59" s="264"/>
      <c r="G59" s="27">
        <v>50</v>
      </c>
      <c r="H59" s="50">
        <f>H57+H58</f>
        <v>0</v>
      </c>
      <c r="I59" s="50">
        <f>I57+I58</f>
        <v>9494015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28" zoomScale="110" zoomScaleNormal="100" workbookViewId="0">
      <selection activeCell="H8" sqref="H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446</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438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H22" sqref="H2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32632250</v>
      </c>
      <c r="I7" s="65">
        <v>0</v>
      </c>
      <c r="J7" s="65">
        <v>0</v>
      </c>
      <c r="K7" s="65">
        <v>0</v>
      </c>
      <c r="L7" s="65">
        <v>0</v>
      </c>
      <c r="M7" s="65">
        <v>0</v>
      </c>
      <c r="N7" s="65">
        <v>0</v>
      </c>
      <c r="O7" s="65">
        <v>10595253</v>
      </c>
      <c r="P7" s="65">
        <v>0</v>
      </c>
      <c r="Q7" s="65">
        <v>0</v>
      </c>
      <c r="R7" s="65">
        <v>0</v>
      </c>
      <c r="S7" s="65">
        <v>-792683</v>
      </c>
      <c r="T7" s="65">
        <v>0</v>
      </c>
      <c r="U7" s="66">
        <f>H7+I7+J7+K7-L7+M7+N7+O7+P7+Q7+R7+S7+T7</f>
        <v>42434820</v>
      </c>
      <c r="V7" s="65">
        <v>0</v>
      </c>
      <c r="W7" s="66">
        <f>U7+V7</f>
        <v>42434820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32632250</v>
      </c>
      <c r="I10" s="66">
        <f t="shared" ref="I10:W10" si="2">I7+I8+I9</f>
        <v>0</v>
      </c>
      <c r="J10" s="66">
        <f t="shared" si="2"/>
        <v>0</v>
      </c>
      <c r="K10" s="66">
        <f>K7+K8+K9</f>
        <v>0</v>
      </c>
      <c r="L10" s="66">
        <f t="shared" si="2"/>
        <v>0</v>
      </c>
      <c r="M10" s="66">
        <f t="shared" si="2"/>
        <v>0</v>
      </c>
      <c r="N10" s="66">
        <f t="shared" si="2"/>
        <v>0</v>
      </c>
      <c r="O10" s="66">
        <f t="shared" si="2"/>
        <v>10595253</v>
      </c>
      <c r="P10" s="66">
        <f t="shared" si="2"/>
        <v>0</v>
      </c>
      <c r="Q10" s="66">
        <f t="shared" si="2"/>
        <v>0</v>
      </c>
      <c r="R10" s="66">
        <f t="shared" si="2"/>
        <v>0</v>
      </c>
      <c r="S10" s="66">
        <f t="shared" si="2"/>
        <v>-792683</v>
      </c>
      <c r="T10" s="66">
        <f t="shared" si="2"/>
        <v>0</v>
      </c>
      <c r="U10" s="66">
        <f t="shared" si="2"/>
        <v>42434820</v>
      </c>
      <c r="V10" s="66">
        <f t="shared" si="2"/>
        <v>0</v>
      </c>
      <c r="W10" s="66">
        <f t="shared" si="2"/>
        <v>42434820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-1342649</v>
      </c>
      <c r="U11" s="66">
        <f>H11+I11+J11+K11-L11+M11+N11+O11+P11+Q11+R11+S11+T11</f>
        <v>-1342649</v>
      </c>
      <c r="V11" s="65">
        <v>0</v>
      </c>
      <c r="W11" s="66">
        <f t="shared" ref="W11:W28" si="3">U11+V11</f>
        <v>-1342649</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32632250</v>
      </c>
      <c r="I29" s="68">
        <f t="shared" ref="I29:W29" si="5">SUM(I10:I28)</f>
        <v>0</v>
      </c>
      <c r="J29" s="68">
        <f t="shared" si="5"/>
        <v>0</v>
      </c>
      <c r="K29" s="68">
        <f t="shared" si="5"/>
        <v>0</v>
      </c>
      <c r="L29" s="68">
        <f t="shared" si="5"/>
        <v>0</v>
      </c>
      <c r="M29" s="68">
        <f t="shared" si="5"/>
        <v>0</v>
      </c>
      <c r="N29" s="68">
        <f t="shared" si="5"/>
        <v>0</v>
      </c>
      <c r="O29" s="68">
        <f t="shared" si="5"/>
        <v>10595253</v>
      </c>
      <c r="P29" s="68">
        <f t="shared" si="5"/>
        <v>0</v>
      </c>
      <c r="Q29" s="68">
        <f t="shared" si="5"/>
        <v>0</v>
      </c>
      <c r="R29" s="68">
        <f t="shared" si="5"/>
        <v>0</v>
      </c>
      <c r="S29" s="68">
        <f t="shared" si="5"/>
        <v>-792683</v>
      </c>
      <c r="T29" s="68">
        <f t="shared" si="5"/>
        <v>-1342649</v>
      </c>
      <c r="U29" s="68">
        <f t="shared" si="5"/>
        <v>41092171</v>
      </c>
      <c r="V29" s="68">
        <f t="shared" si="5"/>
        <v>0</v>
      </c>
      <c r="W29" s="68">
        <f t="shared" si="5"/>
        <v>41092171</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-1342649</v>
      </c>
      <c r="U32" s="66">
        <f t="shared" si="7"/>
        <v>-1342649</v>
      </c>
      <c r="V32" s="66">
        <f t="shared" si="7"/>
        <v>0</v>
      </c>
      <c r="W32" s="66">
        <f t="shared" si="7"/>
        <v>-1342649</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32632250</v>
      </c>
      <c r="I35" s="65">
        <v>0</v>
      </c>
      <c r="J35" s="65">
        <v>0</v>
      </c>
      <c r="K35" s="65">
        <v>0</v>
      </c>
      <c r="L35" s="65">
        <v>0</v>
      </c>
      <c r="M35" s="65">
        <v>0</v>
      </c>
      <c r="N35" s="65">
        <v>0</v>
      </c>
      <c r="O35" s="65">
        <v>10595253</v>
      </c>
      <c r="P35" s="65">
        <v>0</v>
      </c>
      <c r="Q35" s="65">
        <v>0</v>
      </c>
      <c r="R35" s="65">
        <v>0</v>
      </c>
      <c r="S35" s="65">
        <v>-2135332</v>
      </c>
      <c r="T35" s="65">
        <v>0</v>
      </c>
      <c r="U35" s="69">
        <f t="shared" ref="U35:U37" si="9">H35+I35+J35+K35-L35+M35+N35+O35+P35+Q35+R35+S35+T35</f>
        <v>41092171</v>
      </c>
      <c r="V35" s="65">
        <v>0</v>
      </c>
      <c r="W35" s="69">
        <f t="shared" ref="W35:W37" si="10">U35+V35</f>
        <v>41092171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32632250</v>
      </c>
      <c r="I38" s="69">
        <f t="shared" ref="I38:W38" si="11">I35+I36+I37</f>
        <v>0</v>
      </c>
      <c r="J38" s="69">
        <f t="shared" si="11"/>
        <v>0</v>
      </c>
      <c r="K38" s="69">
        <f t="shared" si="11"/>
        <v>0</v>
      </c>
      <c r="L38" s="69">
        <f t="shared" si="11"/>
        <v>0</v>
      </c>
      <c r="M38" s="69">
        <f t="shared" si="11"/>
        <v>0</v>
      </c>
      <c r="N38" s="69">
        <f t="shared" si="11"/>
        <v>0</v>
      </c>
      <c r="O38" s="69">
        <f t="shared" si="11"/>
        <v>10595253</v>
      </c>
      <c r="P38" s="69">
        <f t="shared" si="11"/>
        <v>0</v>
      </c>
      <c r="Q38" s="69">
        <f t="shared" si="11"/>
        <v>0</v>
      </c>
      <c r="R38" s="69">
        <f t="shared" si="11"/>
        <v>0</v>
      </c>
      <c r="S38" s="69">
        <f t="shared" si="11"/>
        <v>-2135332</v>
      </c>
      <c r="T38" s="69">
        <f t="shared" si="11"/>
        <v>0</v>
      </c>
      <c r="U38" s="69">
        <f t="shared" si="11"/>
        <v>41092171</v>
      </c>
      <c r="V38" s="69">
        <f t="shared" si="11"/>
        <v>0</v>
      </c>
      <c r="W38" s="69">
        <f t="shared" si="11"/>
        <v>41092171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-3122619</v>
      </c>
      <c r="U39" s="69">
        <f t="shared" ref="U39:U56" si="12">H39+I39+J39+K39-L39+M39+N39+O39+P39+Q39+R39+S39+T39</f>
        <v>-3122619</v>
      </c>
      <c r="V39" s="65">
        <v>0</v>
      </c>
      <c r="W39" s="69">
        <f t="shared" ref="W39:W56" si="13">U39+V39</f>
        <v>-3122619</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6000000</v>
      </c>
      <c r="I49" s="65">
        <v>0</v>
      </c>
      <c r="J49" s="65">
        <v>0</v>
      </c>
      <c r="K49" s="65">
        <v>0</v>
      </c>
      <c r="L49" s="65">
        <v>0</v>
      </c>
      <c r="M49" s="65">
        <v>0</v>
      </c>
      <c r="N49" s="65">
        <v>0</v>
      </c>
      <c r="O49" s="65">
        <v>0</v>
      </c>
      <c r="P49" s="65">
        <v>0</v>
      </c>
      <c r="Q49" s="65">
        <v>0</v>
      </c>
      <c r="R49" s="65">
        <v>0</v>
      </c>
      <c r="S49" s="65">
        <v>0</v>
      </c>
      <c r="T49" s="65">
        <v>0</v>
      </c>
      <c r="U49" s="69">
        <f>H49+I49+J49+K49-L49+M49+N49+O49+P49+Q49+R49+S49+T49</f>
        <v>6000000</v>
      </c>
      <c r="V49" s="65">
        <v>0</v>
      </c>
      <c r="W49" s="69">
        <f t="shared" si="13"/>
        <v>6000000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38632250</v>
      </c>
      <c r="I57" s="70">
        <f t="shared" ref="I57:W57" si="14">SUM(I38:I56)</f>
        <v>0</v>
      </c>
      <c r="J57" s="70">
        <f t="shared" si="14"/>
        <v>0</v>
      </c>
      <c r="K57" s="70">
        <f t="shared" si="14"/>
        <v>0</v>
      </c>
      <c r="L57" s="70">
        <f t="shared" si="14"/>
        <v>0</v>
      </c>
      <c r="M57" s="70">
        <f t="shared" si="14"/>
        <v>0</v>
      </c>
      <c r="N57" s="70">
        <f t="shared" si="14"/>
        <v>0</v>
      </c>
      <c r="O57" s="70">
        <f t="shared" si="14"/>
        <v>10595253</v>
      </c>
      <c r="P57" s="70">
        <f t="shared" si="14"/>
        <v>0</v>
      </c>
      <c r="Q57" s="70">
        <f t="shared" si="14"/>
        <v>0</v>
      </c>
      <c r="R57" s="70">
        <f t="shared" si="14"/>
        <v>0</v>
      </c>
      <c r="S57" s="70">
        <f t="shared" si="14"/>
        <v>-2135332</v>
      </c>
      <c r="T57" s="70">
        <f t="shared" si="14"/>
        <v>-3122619</v>
      </c>
      <c r="U57" s="70">
        <f t="shared" si="14"/>
        <v>43969552</v>
      </c>
      <c r="V57" s="70">
        <f t="shared" si="14"/>
        <v>0</v>
      </c>
      <c r="W57" s="70">
        <f t="shared" si="14"/>
        <v>43969552</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-3122619</v>
      </c>
      <c r="U60" s="69">
        <f t="shared" si="16"/>
        <v>-3122619</v>
      </c>
      <c r="V60" s="69">
        <f t="shared" si="16"/>
        <v>0</v>
      </c>
      <c r="W60" s="69">
        <f t="shared" si="16"/>
        <v>-3122619</v>
      </c>
    </row>
    <row r="61" spans="1:23" ht="29.25" customHeight="1" x14ac:dyDescent="0.2">
      <c r="A61" s="312" t="s">
        <v>354</v>
      </c>
      <c r="B61" s="312"/>
      <c r="C61" s="312"/>
      <c r="D61" s="312"/>
      <c r="E61" s="312"/>
      <c r="F61" s="312"/>
      <c r="G61" s="9">
        <v>52</v>
      </c>
      <c r="H61" s="70">
        <f>SUM(H49:H56)</f>
        <v>6000000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6000000</v>
      </c>
      <c r="V61" s="70">
        <f t="shared" si="17"/>
        <v>0</v>
      </c>
      <c r="W61" s="70">
        <f t="shared" si="17"/>
        <v>6000000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4" t="s">
        <v>450</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Tanja Laštre</cp:lastModifiedBy>
  <cp:lastPrinted>2020-10-29T13:54:32Z</cp:lastPrinted>
  <dcterms:created xsi:type="dcterms:W3CDTF">2008-10-17T11:51:54Z</dcterms:created>
  <dcterms:modified xsi:type="dcterms:W3CDTF">2021-02-25T09:17:59Z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