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OBJAVE 2023/"/>
    </mc:Choice>
  </mc:AlternateContent>
  <xr:revisionPtr revIDLastSave="1225" documentId="8_{7AFEAD42-0710-4EF9-B2EF-77E39E471E8E}" xr6:coauthVersionLast="47" xr6:coauthVersionMax="47" xr10:uidLastSave="{5FE2A946-2B8E-44DE-8112-538F8BB0A047}"/>
  <bookViews>
    <workbookView xWindow="-120" yWindow="-120" windowWidth="29040" windowHeight="1584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<sst xmlns="http://schemas.openxmlformats.org/spreadsheetml/2006/main" count="534" uniqueCount="467">
  <si>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</si>
  <si>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</si>
  <si>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</si>
  <si>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</si>
  <si>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</si>
  <si>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</si>
  <si>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</si>
  <si>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</si>
  <si>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</si>
  <si>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</si>
  <si>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</si>
  <si>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</si>
  <si>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</si>
  <si>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</si>
  <si>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</si>
  <si>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</si>
  <si>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</si>
  <si>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</si>
  <si>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</si>
  <si>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</si>
  <si>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</si>
  <si>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</si>
  <si>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</si>
  <si>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</si>
  <si>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</si>
  <si>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</si>
  <si>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</si>
  <si>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</si>
  <si>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</si>
  <si>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</si>
  <si>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</si>
  <si>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</si>
  <si>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</si>
  <si>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</si>
  <si>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</si>
  <si>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</si>
  <si>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</si>
  <si>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</si>
  <si>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</si>
  <si>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</si>
  <si>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</si>
  <si>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</si>
  <si>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</si>
  <si>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</si>
  <si>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</si>
  <si>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</si>
  <si>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</si>
  <si>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</si>
  <si>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</si>
  <si>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</si>
  <si>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</si>
  <si>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</si>
  <si>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</si>
  <si>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</si>
  <si>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</si>
  <si>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</si>
  <si>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</si>
  <si>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</si>
  <si>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</si>
  <si>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</si>
  <si>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</si>
  <si>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</si>
  <si>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</si>
  <si>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</si>
  <si>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</si>
  <si>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</si>
  <si>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</si>
  <si>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</si>
  <si>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</si>
  <si>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</si>
  <si>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</si>
  <si>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</si>
  <si>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</si>
  <si>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</si>
  <si>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</si>
  <si>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</si>
  <si>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</si>
  <si>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</si>
  <si>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</si>
  <si>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</si>
  <si>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</si>
  <si>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</si>
  <si>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</si>
  <si>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</si>
  <si>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</si>
  <si>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</si>
  <si>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</si>
  <si>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</si>
  <si>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</si>
  <si>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</si>
  <si>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</si>
  <si>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</si>
  <si>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</si>
  <si>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</si>
  <si>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</si>
  <si>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</si>
  <si>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</si>
  <si>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</si>
  <si>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</si>
  <si>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</si>
  <si>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</si>
  <si>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</si>
  <si>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</si>
  <si>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</si>
  <si>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</si>
  <si>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</si>
  <si>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</si>
  <si>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</si>
  <si>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</si>
  <si>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</si>
  <si>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</si>
  <si>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</si>
  <si>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</si>
  <si>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</si>
  <si>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</si>
  <si>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</si>
  <si>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</si>
  <si>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</si>
  <si>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</si>
  <si>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</si>
  <si>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</si>
  <si>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</si>
  <si>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</si>
  <si>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</si>
  <si>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</si>
  <si>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</si>
  <si>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</si>
  <si>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</si>
  <si>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</si>
  <si>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</si>
  <si>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</si>
  <si>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</si>
  <si>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</si>
  <si>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</si>
  <si>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</si>
  <si>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</si>
  <si>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</si>
  <si>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</si>
  <si>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</si>
  <si>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</si>
  <si>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</si>
  <si>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</si>
  <si>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</si>
  <si>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</si>
  <si>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</si>
  <si>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</si>
  <si>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</si>
  <si>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</si>
  <si>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</si>
  <si>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</si>
  <si>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</si>
  <si>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</si>
  <si>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</si>
  <si>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</si>
  <si>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</si>
  <si>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</si>
  <si>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</si>
  <si>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</si>
  <si>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</si>
  <si>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</si>
  <si>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</si>
  <si>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</si>
  <si>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</si>
  <si>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</si>
  <si>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</si>
  <si>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</si>
  <si>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</si>
  <si>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</si>
  <si>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</si>
  <si>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</si>
  <si>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</si>
  <si>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</si>
  <si>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</si>
  <si>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</si>
  <si>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</si>
  <si>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</si>
  <si>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</si>
  <si>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</si>
  <si>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</si>
  <si>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</si>
  <si>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</si>
  <si>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</si>
  <si>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</si>
  <si>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</si>
  <si>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</si>
  <si>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</si>
  <si>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</si>
  <si>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</si>
  <si>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</si>
  <si>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</si>
  <si>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</si>
  <si>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</si>
  <si>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</si>
  <si>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</si>
  <si>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</si>
  <si>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</si>
  <si>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</si>
  <si>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</si>
  <si>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</si>
  <si>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</si>
  <si>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</si>
  <si>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</si>
  <si>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</si>
  <si>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</si>
  <si>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</si>
  <si>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</si>
  <si>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</si>
  <si>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</si>
  <si>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</si>
  <si>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</si>
  <si>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</si>
  <si>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</si>
  <si>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</si>
  <si>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</si>
  <si>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</si>
  <si>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</si>
  <si>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</si>
  <si>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</si>
  <si>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</si>
  <si>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</si>
  <si>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</si>
  <si>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</si>
  <si>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</si>
  <si>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</si>
  <si>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</si>
  <si>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</si>
  <si>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</si>
  <si>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</si>
  <si>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</si>
  <si>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</si>
  <si>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</si>
  <si>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</si>
  <si>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</si>
  <si>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</si>
  <si>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</si>
  <si>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</si>
  <si>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</si>
  <si>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</si>
  <si>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</si>
  <si>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</si>
  <si>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</si>
  <si>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</si>
  <si>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</si>
  <si>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</si>
  <si>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</si>
  <si>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</si>
  <si>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</si>
  <si>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</si>
  <si>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</si>
  <si>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</si>
  <si>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</si>
  <si>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</si>
  <si>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</si>
  <si>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</si>
  <si>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</si>
  <si>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</si>
  <si>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</si>
  <si>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</si>
  <si>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</si>
  <si>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</si>
  <si>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</si>
  <si>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</si>
  <si>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</si>
  <si>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</si>
  <si>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</si>
  <si>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</si>
  <si>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</si>
  <si>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</si>
  <si>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</si>
  <si>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</si>
  <si>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</si>
  <si>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</si>
  <si>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</si>
  <si>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</si>
  <si>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</si>
  <si>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</si>
  <si>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</si>
  <si>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</si>
  <si>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</si>
  <si>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</si>
  <si>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</si>
  <si>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</si>
  <si>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</si>
  <si>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</si>
  <si>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</si>
  <si>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</si>
  <si>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</si>
  <si>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</si>
  <si>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</si>
  <si>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</si>
  <si>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</si>
  <si>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</si>
  <si>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</si>
  <si>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</si>
  <si>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</si>
  <si>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</si>
  <si>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</si>
  <si>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</si>
  <si>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</si>
  <si>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</si>
  <si>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</si>
  <si>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</si>
  <si>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</si>
  <si>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</si>
  <si>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</si>
  <si>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</si>
  <si>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</si>
  <si>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</si>
  <si>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</si>
  <si>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</si>
  <si>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</si>
  <si>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</si>
  <si>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</si>
  <si>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</si>
  <si>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</si>
  <si>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</si>
  <si>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</si>
  <si>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</si>
  <si>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</si>
  <si>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</si>
  <si>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</si>
  <si>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</si>
  <si>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</si>
  <si>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</si>
  <si>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</si>
  <si>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</si>
  <si>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</si>
  <si>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</si>
  <si>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</si>
  <si>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</si>
  <si>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</si>
  <si>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</si>
  <si>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</si>
  <si>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</si>
  <si>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</si>
  <si>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</si>
  <si>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</si>
  <si>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</si>
  <si>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</si>
  <si>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</si>
  <si>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</si>
  <si>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</si>
  <si>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</si>
  <si>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</si>
  <si>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</si>
  <si>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</si>
  <si>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</si>
  <si>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</si>
  <si>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</si>
  <si>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</si>
  <si>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</si>
  <si>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</si>
  <si>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</si>
  <si>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</si>
  <si>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</si>
  <si>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</si>
  <si>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</si>
  <si>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</si>
  <si>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</si>
  <si>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</si>
  <si>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</si>
  <si>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</si>
  <si>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</si>
  <si>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</si>
  <si>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</si>
  <si>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</si>
  <si>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</si>
  <si>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</si>
  <si>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</si>
  <si>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</si>
  <si>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</si>
  <si>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</si>
  <si>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</si>
  <si>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</si>
  <si>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</si>
  <si>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</si>
  <si>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</si>
  <si>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</si>
  <si>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</si>
  <si>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</si>
  <si>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</si>
  <si>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</si>
  <si>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</si>
  <si>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</si>
  <si>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</si>
  <si>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</si>
  <si>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</si>
  <si>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</si>
  <si>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</si>
  <si>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</si>
  <si>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</si>
  <si>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</si>
  <si>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</si>
  <si>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</si>
  <si>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</si>
  <si>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</si>
  <si>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</si>
  <si>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</si>
  <si>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</si>
  <si>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</si>
  <si>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</si>
  <si>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</si>
  <si>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</si>
  <si>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</si>
  <si>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</si>
  <si>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</si>
  <si>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</si>
  <si>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</si>
  <si>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</si>
  <si>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</si>
  <si>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</si>
  <si>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</si>
  <si>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</si>
  <si>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</si>
  <si>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</si>
  <si>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</si>
  <si>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</si>
  <si>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</si>
  <si>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</si>
  <si>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</si>
  <si>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</si>
  <si>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</si>
  <si>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</si>
  <si>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</si>
  <si>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</si>
  <si>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</si>
  <si>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</si>
  <si>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</si>
  <si>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</si>
  <si>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</si>
  <si>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</si>
  <si>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</si>
  <si>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</si>
  <si>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</si>
  <si>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</si>
  <si>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</si>
  <si>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</si>
  <si>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</si>
  <si>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</si>
  <si>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</si>
  <si>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</si>
  <si>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</si>
  <si>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</si>
  <si>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</si>
  <si>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</si>
  <si>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</si>
  <si>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</si>
  <si>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</si>
  <si>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</si>
  <si>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03040054</t>
  </si>
  <si>
    <t>060002949</t>
  </si>
  <si>
    <t>Republika Hrvatska</t>
  </si>
  <si>
    <t>30953977438</t>
  </si>
  <si>
    <t>1644</t>
  </si>
  <si>
    <t>747800R0W794O9UAG852</t>
  </si>
  <si>
    <t>Modra špilja d.d.</t>
  </si>
  <si>
    <t>Ribarska 72</t>
  </si>
  <si>
    <t>Komiža</t>
  </si>
  <si>
    <t>tanja.lastre@gmail.com</t>
  </si>
  <si>
    <t>www.modra-spilja.hr</t>
  </si>
  <si>
    <t>Laštre Tanja</t>
  </si>
  <si>
    <t>021713095</t>
  </si>
  <si>
    <t xml:space="preserve">stanje na dan 30.09.2023. </t>
  </si>
  <si>
    <t>Obveznik: Modra špilja d.d.</t>
  </si>
  <si>
    <t>u razdoblju 01.01.2023. do 30.09.2023.</t>
  </si>
  <si>
    <t>Obveznik:  Modra špilja d.d.</t>
  </si>
  <si>
    <t xml:space="preserve">BILJEŠKE UZ FINANCIJSKE IZVJEŠTAJE - TFI
(koji se sastavljaju za tromjesečna razdoblja)
Naziv izdavatelja:   Modra špilja d.d.
OIB:   30953977438
Izvještajno razdoblje: 01.09-30.09.2023.
Bilješke uz financijske izvještaje za tromjesečna razdoblja nalaze se unutar tekstualnog dijela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</si>
</sst>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E7" sqref="E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45199</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21485</v>
      </c>
      <c r="D21" s="149"/>
      <c r="E21" s="138"/>
      <c r="F21" s="138"/>
      <c r="G21" s="139" t="s">
        <v>457</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456</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49</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29" sqref="I12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5496052</v>
      </c>
      <c r="I9" s="82">
        <f>I10+I17+I27+I38+I43</f>
        <v>5560382</v>
      </c>
    </row>
    <row r="10" spans="1:9" ht="12.75" customHeight="1" x14ac:dyDescent="0.2">
      <c r="A10" s="194" t="s">
        <v>5</v>
      </c>
      <c r="B10" s="194"/>
      <c r="C10" s="194"/>
      <c r="D10" s="194"/>
      <c r="E10" s="194"/>
      <c r="F10" s="194"/>
      <c r="G10" s="12">
        <v>3</v>
      </c>
      <c r="H10" s="82">
        <f>H11+H12+H13+H14+H15+H16</f>
        <v>7838</v>
      </c>
      <c r="I10" s="82">
        <f>I11+I12+I13+I14+I15+I16</f>
        <v>3977</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7838</v>
      </c>
      <c r="I16" s="18">
        <v>3977</v>
      </c>
    </row>
    <row r="17" spans="1:9" ht="12.75" customHeight="1" x14ac:dyDescent="0.2">
      <c r="A17" s="194" t="s">
        <v>12</v>
      </c>
      <c r="B17" s="194"/>
      <c r="C17" s="194"/>
      <c r="D17" s="194"/>
      <c r="E17" s="194"/>
      <c r="F17" s="194"/>
      <c r="G17" s="12">
        <v>10</v>
      </c>
      <c r="H17" s="82">
        <f>H18+H19+H20+H21+H22+H23+H24+H25+H26</f>
        <v>5488214</v>
      </c>
      <c r="I17" s="82">
        <f>I18+I19+I20+I21+I22+I23+I24+I25+I26</f>
        <v>5556405</v>
      </c>
    </row>
    <row r="18" spans="1:9" ht="12.75" customHeight="1" x14ac:dyDescent="0.2">
      <c r="A18" s="190" t="s">
        <v>13</v>
      </c>
      <c r="B18" s="190"/>
      <c r="C18" s="190"/>
      <c r="D18" s="190"/>
      <c r="E18" s="190"/>
      <c r="F18" s="190"/>
      <c r="G18" s="11">
        <v>11</v>
      </c>
      <c r="H18" s="18">
        <v>2028124</v>
      </c>
      <c r="I18" s="18">
        <v>2028124</v>
      </c>
    </row>
    <row r="19" spans="1:9" ht="12.75" customHeight="1" x14ac:dyDescent="0.2">
      <c r="A19" s="190" t="s">
        <v>14</v>
      </c>
      <c r="B19" s="190"/>
      <c r="C19" s="190"/>
      <c r="D19" s="190"/>
      <c r="E19" s="190"/>
      <c r="F19" s="190"/>
      <c r="G19" s="11">
        <v>12</v>
      </c>
      <c r="H19" s="18">
        <v>3042386</v>
      </c>
      <c r="I19" s="18">
        <v>2980652</v>
      </c>
    </row>
    <row r="20" spans="1:9" ht="12.75" customHeight="1" x14ac:dyDescent="0.2">
      <c r="A20" s="190" t="s">
        <v>15</v>
      </c>
      <c r="B20" s="190"/>
      <c r="C20" s="190"/>
      <c r="D20" s="190"/>
      <c r="E20" s="190"/>
      <c r="F20" s="190"/>
      <c r="G20" s="11">
        <v>13</v>
      </c>
      <c r="H20" s="18">
        <v>62223</v>
      </c>
      <c r="I20" s="18">
        <v>84397</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346386</v>
      </c>
      <c r="I24" s="18">
        <v>454137</v>
      </c>
    </row>
    <row r="25" spans="1:9" ht="12.75" customHeight="1" x14ac:dyDescent="0.2">
      <c r="A25" s="190" t="s">
        <v>20</v>
      </c>
      <c r="B25" s="190"/>
      <c r="C25" s="190"/>
      <c r="D25" s="190"/>
      <c r="E25" s="190"/>
      <c r="F25" s="190"/>
      <c r="G25" s="11">
        <v>18</v>
      </c>
      <c r="H25" s="18">
        <v>9095</v>
      </c>
      <c r="I25" s="18">
        <v>9095</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3217770</v>
      </c>
      <c r="I44" s="82">
        <f>I45+I53+I60+I70</f>
        <v>3305796</v>
      </c>
    </row>
    <row r="45" spans="1:9" ht="12.75" customHeight="1" x14ac:dyDescent="0.2">
      <c r="A45" s="194" t="s">
        <v>39</v>
      </c>
      <c r="B45" s="194"/>
      <c r="C45" s="194"/>
      <c r="D45" s="194"/>
      <c r="E45" s="194"/>
      <c r="F45" s="194"/>
      <c r="G45" s="12">
        <v>38</v>
      </c>
      <c r="H45" s="82">
        <f>SUM(H46:H52)</f>
        <v>23210</v>
      </c>
      <c r="I45" s="82">
        <f>SUM(I46:I52)</f>
        <v>42994</v>
      </c>
    </row>
    <row r="46" spans="1:9" ht="12.75" customHeight="1" x14ac:dyDescent="0.2">
      <c r="A46" s="190" t="s">
        <v>40</v>
      </c>
      <c r="B46" s="190"/>
      <c r="C46" s="190"/>
      <c r="D46" s="190"/>
      <c r="E46" s="190"/>
      <c r="F46" s="190"/>
      <c r="G46" s="11">
        <v>39</v>
      </c>
      <c r="H46" s="18">
        <v>23210</v>
      </c>
      <c r="I46" s="18">
        <v>42994</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35930</v>
      </c>
      <c r="I53" s="82">
        <f>SUM(I54:I59)</f>
        <v>158610</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24531</v>
      </c>
      <c r="I56" s="18">
        <v>112864</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11399</v>
      </c>
      <c r="I58" s="18">
        <v>45746</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3158630</v>
      </c>
      <c r="I70" s="18">
        <v>3104192</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8713822</v>
      </c>
      <c r="I72" s="82">
        <f>I8+I9+I44+I71</f>
        <v>8866178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8205495</v>
      </c>
      <c r="I75" s="83">
        <f>I76+I77+I78+I84+I85+I91+I94+I97</f>
        <v>8317033</v>
      </c>
    </row>
    <row r="76" spans="1:9" ht="12.75" customHeight="1" x14ac:dyDescent="0.2">
      <c r="A76" s="190" t="s">
        <v>61</v>
      </c>
      <c r="B76" s="190"/>
      <c r="C76" s="190"/>
      <c r="D76" s="190"/>
      <c r="E76" s="190"/>
      <c r="F76" s="190"/>
      <c r="G76" s="11">
        <v>68</v>
      </c>
      <c r="H76" s="18">
        <v>8047283</v>
      </c>
      <c r="I76" s="18">
        <v>8047283</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1406232</v>
      </c>
      <c r="I84" s="43">
        <v>1406232</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-954418</v>
      </c>
      <c r="I91" s="82">
        <f>I92-I93</f>
        <v>-1248020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954418</v>
      </c>
      <c r="I93" s="18">
        <v>1248020</v>
      </c>
    </row>
    <row r="94" spans="1:9" ht="12.75" customHeight="1" x14ac:dyDescent="0.2">
      <c r="A94" s="194" t="s">
        <v>353</v>
      </c>
      <c r="B94" s="194"/>
      <c r="C94" s="194"/>
      <c r="D94" s="194"/>
      <c r="E94" s="194"/>
      <c r="F94" s="194"/>
      <c r="G94" s="12">
        <v>86</v>
      </c>
      <c r="H94" s="82">
        <f>H95-H96</f>
        <v>-293602</v>
      </c>
      <c r="I94" s="82">
        <f>I95-I96</f>
        <v>111538</v>
      </c>
    </row>
    <row r="95" spans="1:9" ht="12.75" customHeight="1" x14ac:dyDescent="0.2">
      <c r="A95" s="190" t="s">
        <v>74</v>
      </c>
      <c r="B95" s="190"/>
      <c r="C95" s="190"/>
      <c r="D95" s="190"/>
      <c r="E95" s="190"/>
      <c r="F95" s="190"/>
      <c r="G95" s="11">
        <v>87</v>
      </c>
      <c r="H95" s="18">
        <v>0</v>
      </c>
      <c r="I95" s="18">
        <v>111538</v>
      </c>
    </row>
    <row r="96" spans="1:9" ht="12.75" customHeight="1" x14ac:dyDescent="0.2">
      <c r="A96" s="190" t="s">
        <v>75</v>
      </c>
      <c r="B96" s="190"/>
      <c r="C96" s="190"/>
      <c r="D96" s="190"/>
      <c r="E96" s="190"/>
      <c r="F96" s="190"/>
      <c r="G96" s="11">
        <v>88</v>
      </c>
      <c r="H96" s="18">
        <v>293602</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26981</v>
      </c>
      <c r="I98" s="82">
        <f>SUM(I99:I104)</f>
        <v>26981</v>
      </c>
    </row>
    <row r="99" spans="1:9" ht="12.75" customHeight="1" x14ac:dyDescent="0.2">
      <c r="A99" s="190" t="s">
        <v>77</v>
      </c>
      <c r="B99" s="190"/>
      <c r="C99" s="190"/>
      <c r="D99" s="190"/>
      <c r="E99" s="190"/>
      <c r="F99" s="190"/>
      <c r="G99" s="11">
        <v>91</v>
      </c>
      <c r="H99" s="18">
        <v>26981</v>
      </c>
      <c r="I99" s="18">
        <v>26981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308685</v>
      </c>
      <c r="I105" s="82">
        <f>SUM(I106:I116)</f>
        <v>308685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308685</v>
      </c>
      <c r="I116" s="18">
        <v>308685</v>
      </c>
    </row>
    <row r="117" spans="1:9" ht="12.75" customHeight="1" x14ac:dyDescent="0.2">
      <c r="A117" s="192" t="s">
        <v>357</v>
      </c>
      <c r="B117" s="192"/>
      <c r="C117" s="192"/>
      <c r="D117" s="192"/>
      <c r="E117" s="192"/>
      <c r="F117" s="192"/>
      <c r="G117" s="12">
        <v>109</v>
      </c>
      <c r="H117" s="82">
        <f>SUM(H118:H131)</f>
        <v>172661</v>
      </c>
      <c r="I117" s="82">
        <f>SUM(I118:I131)</f>
        <v>213479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3644</v>
      </c>
      <c r="I123" s="18">
        <v>2316</v>
      </c>
    </row>
    <row r="124" spans="1:9" ht="12.75" customHeight="1" x14ac:dyDescent="0.2">
      <c r="A124" s="190" t="s">
        <v>89</v>
      </c>
      <c r="B124" s="190"/>
      <c r="C124" s="190"/>
      <c r="D124" s="190"/>
      <c r="E124" s="190"/>
      <c r="F124" s="190"/>
      <c r="G124" s="11">
        <v>116</v>
      </c>
      <c r="H124" s="18">
        <v>2697</v>
      </c>
      <c r="I124" s="18">
        <v>15501</v>
      </c>
    </row>
    <row r="125" spans="1:9" ht="12.75" customHeight="1" x14ac:dyDescent="0.2">
      <c r="A125" s="190" t="s">
        <v>90</v>
      </c>
      <c r="B125" s="190"/>
      <c r="C125" s="190"/>
      <c r="D125" s="190"/>
      <c r="E125" s="190"/>
      <c r="F125" s="190"/>
      <c r="G125" s="11">
        <v>117</v>
      </c>
      <c r="H125" s="18">
        <v>30308</v>
      </c>
      <c r="I125" s="18">
        <v>38004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115302</v>
      </c>
      <c r="I127" s="18">
        <v>83362</v>
      </c>
    </row>
    <row r="128" spans="1:9" x14ac:dyDescent="0.2">
      <c r="A128" s="190" t="s">
        <v>95</v>
      </c>
      <c r="B128" s="190"/>
      <c r="C128" s="190"/>
      <c r="D128" s="190"/>
      <c r="E128" s="190"/>
      <c r="F128" s="190"/>
      <c r="G128" s="11">
        <v>120</v>
      </c>
      <c r="H128" s="18">
        <v>20710</v>
      </c>
      <c r="I128" s="18">
        <v>74296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8713822</v>
      </c>
      <c r="I133" s="82">
        <f>I75+I98+I105+I117+I132</f>
        <v>8866178</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0" zoomScale="110" zoomScaleNormal="85" zoomScaleSheetLayoutView="110" workbookViewId="0">
      <selection activeCell="K31" sqref="K3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1270296</v>
      </c>
      <c r="I8" s="48">
        <f>SUM(I9:I13)</f>
        <v>968083</v>
      </c>
      <c r="J8" s="48">
        <f>SUM(J9:J13)</f>
        <v>1452343</v>
      </c>
      <c r="K8" s="48">
        <f>SUM(K9:K13)</f>
        <v>1123346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1231112</v>
      </c>
      <c r="I10" s="49">
        <v>940900</v>
      </c>
      <c r="J10" s="49">
        <v>1416894</v>
      </c>
      <c r="K10" s="49">
        <v>1108754</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39184</v>
      </c>
      <c r="I13" s="49">
        <v>27183</v>
      </c>
      <c r="J13" s="49">
        <v>35449</v>
      </c>
      <c r="K13" s="49">
        <v>14592</v>
      </c>
    </row>
    <row r="14" spans="1:11" ht="12.75" customHeight="1" x14ac:dyDescent="0.2">
      <c r="A14" s="221" t="s">
        <v>360</v>
      </c>
      <c r="B14" s="221"/>
      <c r="C14" s="221"/>
      <c r="D14" s="221"/>
      <c r="E14" s="221"/>
      <c r="F14" s="221"/>
      <c r="G14" s="12">
        <v>7</v>
      </c>
      <c r="H14" s="48">
        <f>H15+H16+H20+H24+H25+H26+H29+H36</f>
        <v>1580012</v>
      </c>
      <c r="I14" s="48">
        <f>I15+I16+I20+I24+I25+I26+I29+I36</f>
        <v>768325</v>
      </c>
      <c r="J14" s="48">
        <f>J15+J16+J20+J24+J25+J26+J29+J36</f>
        <v>1405779</v>
      </c>
      <c r="K14" s="48">
        <f>K15+K16+K20+K24+K25+K26+K29+K36</f>
        <v>699060</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669764</v>
      </c>
      <c r="I16" s="48">
        <f>SUM(I17:I19)</f>
        <v>349511</v>
      </c>
      <c r="J16" s="48">
        <f>SUM(J17:J19)</f>
        <v>560435</v>
      </c>
      <c r="K16" s="48">
        <f>SUM(K17:K19)</f>
        <v>314250</v>
      </c>
    </row>
    <row r="17" spans="1:11" ht="12.75" customHeight="1" x14ac:dyDescent="0.2">
      <c r="A17" s="224" t="s">
        <v>120</v>
      </c>
      <c r="B17" s="224"/>
      <c r="C17" s="224"/>
      <c r="D17" s="224"/>
      <c r="E17" s="224"/>
      <c r="F17" s="224"/>
      <c r="G17" s="11">
        <v>10</v>
      </c>
      <c r="H17" s="49">
        <v>324882</v>
      </c>
      <c r="I17" s="49">
        <v>208475</v>
      </c>
      <c r="J17" s="49">
        <v>344205</v>
      </c>
      <c r="K17" s="49">
        <v>237130</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344882</v>
      </c>
      <c r="I19" s="49">
        <v>141036</v>
      </c>
      <c r="J19" s="49">
        <v>216230</v>
      </c>
      <c r="K19" s="49">
        <v>77120</v>
      </c>
    </row>
    <row r="20" spans="1:11" ht="12.75" customHeight="1" x14ac:dyDescent="0.2">
      <c r="A20" s="194" t="s">
        <v>441</v>
      </c>
      <c r="B20" s="194"/>
      <c r="C20" s="194"/>
      <c r="D20" s="194"/>
      <c r="E20" s="194"/>
      <c r="F20" s="194"/>
      <c r="G20" s="12">
        <v>13</v>
      </c>
      <c r="H20" s="48">
        <f>SUM(H21:H23)</f>
        <v>552205</v>
      </c>
      <c r="I20" s="48">
        <f>SUM(I21:I23)</f>
        <v>239988</v>
      </c>
      <c r="J20" s="48">
        <f>SUM(J21:J23)</f>
        <v>639420</v>
      </c>
      <c r="K20" s="48">
        <f>SUM(K21:K23)</f>
        <v>275456</v>
      </c>
    </row>
    <row r="21" spans="1:11" ht="12.75" customHeight="1" x14ac:dyDescent="0.2">
      <c r="A21" s="224" t="s">
        <v>105</v>
      </c>
      <c r="B21" s="224"/>
      <c r="C21" s="224"/>
      <c r="D21" s="224"/>
      <c r="E21" s="224"/>
      <c r="F21" s="224"/>
      <c r="G21" s="11">
        <v>14</v>
      </c>
      <c r="H21" s="49">
        <v>336668</v>
      </c>
      <c r="I21" s="49">
        <v>146612</v>
      </c>
      <c r="J21" s="49">
        <v>387654</v>
      </c>
      <c r="K21" s="49">
        <v>166243</v>
      </c>
    </row>
    <row r="22" spans="1:11" ht="12.75" customHeight="1" x14ac:dyDescent="0.2">
      <c r="A22" s="224" t="s">
        <v>106</v>
      </c>
      <c r="B22" s="224"/>
      <c r="C22" s="224"/>
      <c r="D22" s="224"/>
      <c r="E22" s="224"/>
      <c r="F22" s="224"/>
      <c r="G22" s="11">
        <v>15</v>
      </c>
      <c r="H22" s="49">
        <v>139024</v>
      </c>
      <c r="I22" s="49">
        <v>60437</v>
      </c>
      <c r="J22" s="49">
        <v>162302</v>
      </c>
      <c r="K22" s="49">
        <v>70347</v>
      </c>
    </row>
    <row r="23" spans="1:11" ht="12.75" customHeight="1" x14ac:dyDescent="0.2">
      <c r="A23" s="224" t="s">
        <v>107</v>
      </c>
      <c r="B23" s="224"/>
      <c r="C23" s="224"/>
      <c r="D23" s="224"/>
      <c r="E23" s="224"/>
      <c r="F23" s="224"/>
      <c r="G23" s="11">
        <v>16</v>
      </c>
      <c r="H23" s="49">
        <v>76513</v>
      </c>
      <c r="I23" s="49">
        <v>32939</v>
      </c>
      <c r="J23" s="49">
        <v>89464</v>
      </c>
      <c r="K23" s="49">
        <v>38866</v>
      </c>
    </row>
    <row r="24" spans="1:11" ht="12.75" customHeight="1" x14ac:dyDescent="0.2">
      <c r="A24" s="190" t="s">
        <v>108</v>
      </c>
      <c r="B24" s="190"/>
      <c r="C24" s="190"/>
      <c r="D24" s="190"/>
      <c r="E24" s="190"/>
      <c r="F24" s="190"/>
      <c r="G24" s="11">
        <v>17</v>
      </c>
      <c r="H24" s="49">
        <v>80035</v>
      </c>
      <c r="I24" s="49">
        <v>25223</v>
      </c>
      <c r="J24" s="49">
        <v>82348</v>
      </c>
      <c r="K24" s="49">
        <v>27565</v>
      </c>
    </row>
    <row r="25" spans="1:11" ht="12.75" customHeight="1" x14ac:dyDescent="0.2">
      <c r="A25" s="190" t="s">
        <v>109</v>
      </c>
      <c r="B25" s="190"/>
      <c r="C25" s="190"/>
      <c r="D25" s="190"/>
      <c r="E25" s="190"/>
      <c r="F25" s="190"/>
      <c r="G25" s="11">
        <v>18</v>
      </c>
      <c r="H25" s="49">
        <v>243186</v>
      </c>
      <c r="I25" s="49">
        <v>118781</v>
      </c>
      <c r="J25" s="49">
        <v>88754</v>
      </c>
      <c r="K25" s="49">
        <v>46967</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34822</v>
      </c>
      <c r="I29" s="48">
        <f>SUM(I30:I35)</f>
        <v>34822</v>
      </c>
      <c r="J29" s="48">
        <f>SUM(J30:J35)</f>
        <v>34822</v>
      </c>
      <c r="K29" s="48">
        <f>SUM(K30:K35)</f>
        <v>34822</v>
      </c>
    </row>
    <row r="30" spans="1:11" ht="12.75" customHeight="1" x14ac:dyDescent="0.2">
      <c r="A30" s="224" t="s">
        <v>125</v>
      </c>
      <c r="B30" s="224"/>
      <c r="C30" s="224"/>
      <c r="D30" s="224"/>
      <c r="E30" s="224"/>
      <c r="F30" s="224"/>
      <c r="G30" s="11">
        <v>23</v>
      </c>
      <c r="H30" s="49">
        <v>34822</v>
      </c>
      <c r="I30" s="49">
        <v>34822</v>
      </c>
      <c r="J30" s="49">
        <v>34822</v>
      </c>
      <c r="K30" s="49">
        <v>34822</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64253</v>
      </c>
      <c r="I37" s="48">
        <f>SUM(I38:I47)</f>
        <v>8951</v>
      </c>
      <c r="J37" s="48">
        <f>SUM(J38:J47)</f>
        <v>74475</v>
      </c>
      <c r="K37" s="48">
        <f>SUM(K38:K47)</f>
        <v>16029</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v>
      </c>
      <c r="I44" s="49">
        <v>0</v>
      </c>
      <c r="J44" s="49">
        <v>8602</v>
      </c>
      <c r="K44" s="49">
        <v>6872</v>
      </c>
    </row>
    <row r="45" spans="1:11" ht="12.75" customHeight="1" x14ac:dyDescent="0.2">
      <c r="A45" s="190" t="s">
        <v>138</v>
      </c>
      <c r="B45" s="190"/>
      <c r="C45" s="190"/>
      <c r="D45" s="190"/>
      <c r="E45" s="190"/>
      <c r="F45" s="190"/>
      <c r="G45" s="11">
        <v>38</v>
      </c>
      <c r="H45" s="49">
        <v>75</v>
      </c>
      <c r="I45" s="49">
        <v>20</v>
      </c>
      <c r="J45" s="49">
        <v>2982</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64177</v>
      </c>
      <c r="I47" s="49">
        <v>8931</v>
      </c>
      <c r="J47" s="49">
        <v>62891</v>
      </c>
      <c r="K47" s="49">
        <v>9157</v>
      </c>
    </row>
    <row r="48" spans="1:11" ht="12.75" customHeight="1" x14ac:dyDescent="0.2">
      <c r="A48" s="221" t="s">
        <v>362</v>
      </c>
      <c r="B48" s="221"/>
      <c r="C48" s="221"/>
      <c r="D48" s="221"/>
      <c r="E48" s="221"/>
      <c r="F48" s="221"/>
      <c r="G48" s="12">
        <v>41</v>
      </c>
      <c r="H48" s="48">
        <f>SUM(H49:H55)</f>
        <v>10653</v>
      </c>
      <c r="I48" s="48">
        <f>SUM(I49:I55)</f>
        <v>10188</v>
      </c>
      <c r="J48" s="48">
        <f>SUM(J49:J55)</f>
        <v>9501</v>
      </c>
      <c r="K48" s="48">
        <f>SUM(K49:K55)</f>
        <v>5268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0</v>
      </c>
      <c r="I51" s="49">
        <v>0</v>
      </c>
      <c r="J51" s="49">
        <v>0</v>
      </c>
      <c r="K51" s="49">
        <v>0</v>
      </c>
    </row>
    <row r="52" spans="1:11" ht="12.75" customHeight="1" x14ac:dyDescent="0.2">
      <c r="A52" s="214" t="s">
        <v>144</v>
      </c>
      <c r="B52" s="214"/>
      <c r="C52" s="214"/>
      <c r="D52" s="214"/>
      <c r="E52" s="214"/>
      <c r="F52" s="214"/>
      <c r="G52" s="11">
        <v>45</v>
      </c>
      <c r="H52" s="49">
        <v>9288</v>
      </c>
      <c r="I52" s="49">
        <v>9288</v>
      </c>
      <c r="J52" s="49">
        <v>3842</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1365</v>
      </c>
      <c r="I55" s="49">
        <v>900</v>
      </c>
      <c r="J55" s="49">
        <v>5659</v>
      </c>
      <c r="K55" s="49">
        <v>5268</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1334549</v>
      </c>
      <c r="I60" s="48">
        <f t="shared" ref="I60:K60" si="0">I8+I37+I56+I57</f>
        <v>977034</v>
      </c>
      <c r="J60" s="48">
        <f t="shared" si="0"/>
        <v>1526818</v>
      </c>
      <c r="K60" s="48">
        <f t="shared" si="0"/>
        <v>1139375</v>
      </c>
    </row>
    <row r="61" spans="1:11" ht="12.75" customHeight="1" x14ac:dyDescent="0.2">
      <c r="A61" s="221" t="s">
        <v>364</v>
      </c>
      <c r="B61" s="221"/>
      <c r="C61" s="221"/>
      <c r="D61" s="221"/>
      <c r="E61" s="221"/>
      <c r="F61" s="221"/>
      <c r="G61" s="12">
        <v>54</v>
      </c>
      <c r="H61" s="48">
        <f>H14+H48+H58+H59</f>
        <v>1590665</v>
      </c>
      <c r="I61" s="48">
        <f t="shared" ref="I61:K61" si="1">I14+I48+I58+I59</f>
        <v>778513</v>
      </c>
      <c r="J61" s="48">
        <f t="shared" si="1"/>
        <v>1415280</v>
      </c>
      <c r="K61" s="48">
        <f t="shared" si="1"/>
        <v>704328</v>
      </c>
    </row>
    <row r="62" spans="1:11" ht="12.75" customHeight="1" x14ac:dyDescent="0.2">
      <c r="A62" s="221" t="s">
        <v>365</v>
      </c>
      <c r="B62" s="221"/>
      <c r="C62" s="221"/>
      <c r="D62" s="221"/>
      <c r="E62" s="221"/>
      <c r="F62" s="221"/>
      <c r="G62" s="12">
        <v>55</v>
      </c>
      <c r="H62" s="48">
        <f>H60-H61</f>
        <v>-256116</v>
      </c>
      <c r="I62" s="48">
        <f t="shared" ref="I62:K62" si="2">I60-I61</f>
        <v>198521</v>
      </c>
      <c r="J62" s="48">
        <f t="shared" si="2"/>
        <v>111538</v>
      </c>
      <c r="K62" s="48">
        <f t="shared" si="2"/>
        <v>435047</v>
      </c>
    </row>
    <row r="63" spans="1:11" ht="12.75" customHeight="1" x14ac:dyDescent="0.2">
      <c r="A63" s="222" t="s">
        <v>366</v>
      </c>
      <c r="B63" s="222"/>
      <c r="C63" s="222"/>
      <c r="D63" s="222"/>
      <c r="E63" s="222"/>
      <c r="F63" s="222"/>
      <c r="G63" s="12">
        <v>56</v>
      </c>
      <c r="H63" s="48">
        <f>+IF((H60-H61)&gt;0,(H60-H61),0)</f>
        <v>0</v>
      </c>
      <c r="I63" s="48">
        <f t="shared" ref="I63:K63" si="3">+IF((I60-I61)&gt;0,(I60-I61),0)</f>
        <v>198521</v>
      </c>
      <c r="J63" s="48">
        <f t="shared" si="3"/>
        <v>111538</v>
      </c>
      <c r="K63" s="48">
        <f t="shared" si="3"/>
        <v>435047</v>
      </c>
    </row>
    <row r="64" spans="1:11" ht="12.75" customHeight="1" x14ac:dyDescent="0.2">
      <c r="A64" s="222" t="s">
        <v>367</v>
      </c>
      <c r="B64" s="222"/>
      <c r="C64" s="222"/>
      <c r="D64" s="222"/>
      <c r="E64" s="222"/>
      <c r="F64" s="222"/>
      <c r="G64" s="12">
        <v>57</v>
      </c>
      <c r="H64" s="48">
        <f>+IF((H60-H61)&lt;0,(H60-H61),0)</f>
        <v>-256116</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-256116</v>
      </c>
      <c r="I66" s="48">
        <f t="shared" ref="I66:K66" si="5">I62-I65</f>
        <v>198521</v>
      </c>
      <c r="J66" s="48">
        <f t="shared" si="5"/>
        <v>111538</v>
      </c>
      <c r="K66" s="48">
        <f t="shared" si="5"/>
        <v>435047</v>
      </c>
    </row>
    <row r="67" spans="1:11" ht="12.75" customHeight="1" x14ac:dyDescent="0.2">
      <c r="A67" s="222" t="s">
        <v>369</v>
      </c>
      <c r="B67" s="222"/>
      <c r="C67" s="222"/>
      <c r="D67" s="222"/>
      <c r="E67" s="222"/>
      <c r="F67" s="222"/>
      <c r="G67" s="12">
        <v>60</v>
      </c>
      <c r="H67" s="48">
        <f>+IF((H62-H65)&gt;0,(H62-H65),0)</f>
        <v>0</v>
      </c>
      <c r="I67" s="48">
        <f t="shared" ref="I67:K67" si="6">+IF((I62-I65)&gt;0,(I62-I65),0)</f>
        <v>198521</v>
      </c>
      <c r="J67" s="48">
        <f t="shared" si="6"/>
        <v>111538</v>
      </c>
      <c r="K67" s="48">
        <f t="shared" si="6"/>
        <v>435047</v>
      </c>
    </row>
    <row r="68" spans="1:11" ht="12.75" customHeight="1" x14ac:dyDescent="0.2">
      <c r="A68" s="222" t="s">
        <v>370</v>
      </c>
      <c r="B68" s="222"/>
      <c r="C68" s="222"/>
      <c r="D68" s="222"/>
      <c r="E68" s="222"/>
      <c r="F68" s="222"/>
      <c r="G68" s="12">
        <v>61</v>
      </c>
      <c r="H68" s="48">
        <f>+IF((H62-H65)&lt;0,(H62-H65),0)</f>
        <v>-256116</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9" zoomScale="85" zoomScaleNormal="100" zoomScaleSheetLayoutView="85" workbookViewId="0">
      <selection activeCell="I21" sqref="I2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464</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-256083</v>
      </c>
      <c r="I8" s="64">
        <v>146360</v>
      </c>
    </row>
    <row r="9" spans="1:9" ht="12.75" customHeight="1" x14ac:dyDescent="0.2">
      <c r="A9" s="245" t="s">
        <v>171</v>
      </c>
      <c r="B9" s="245"/>
      <c r="C9" s="245"/>
      <c r="D9" s="245"/>
      <c r="E9" s="245"/>
      <c r="F9" s="245"/>
      <c r="G9" s="65">
        <v>2</v>
      </c>
      <c r="H9" s="66">
        <f>H10+H11+H12+H13+H14+H15+H16+H17</f>
        <v>114857</v>
      </c>
      <c r="I9" s="66">
        <f>I10+I11+I12+I13+I14+I15+I16+I17</f>
        <v>117170</v>
      </c>
    </row>
    <row r="10" spans="1:9" ht="12.75" customHeight="1" x14ac:dyDescent="0.2">
      <c r="A10" s="224" t="s">
        <v>172</v>
      </c>
      <c r="B10" s="224"/>
      <c r="C10" s="224"/>
      <c r="D10" s="224"/>
      <c r="E10" s="224"/>
      <c r="F10" s="224"/>
      <c r="G10" s="63">
        <v>3</v>
      </c>
      <c r="H10" s="64">
        <v>80035</v>
      </c>
      <c r="I10" s="64">
        <v>82348</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34822</v>
      </c>
      <c r="I15" s="64">
        <v>34822</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-141226</v>
      </c>
      <c r="I18" s="66">
        <f>I8+I9</f>
        <v>263530</v>
      </c>
    </row>
    <row r="19" spans="1:9" ht="12.75" customHeight="1" x14ac:dyDescent="0.2">
      <c r="A19" s="245" t="s">
        <v>180</v>
      </c>
      <c r="B19" s="245"/>
      <c r="C19" s="245"/>
      <c r="D19" s="245"/>
      <c r="E19" s="245"/>
      <c r="F19" s="245"/>
      <c r="G19" s="65">
        <v>12</v>
      </c>
      <c r="H19" s="66">
        <f>H20+H21+H22+H23</f>
        <v>6383</v>
      </c>
      <c r="I19" s="66">
        <f>I20+I21+I22+I23</f>
        <v>-179891</v>
      </c>
    </row>
    <row r="20" spans="1:9" ht="12.75" customHeight="1" x14ac:dyDescent="0.2">
      <c r="A20" s="224" t="s">
        <v>181</v>
      </c>
      <c r="B20" s="224"/>
      <c r="C20" s="224"/>
      <c r="D20" s="224"/>
      <c r="E20" s="224"/>
      <c r="F20" s="224"/>
      <c r="G20" s="63">
        <v>13</v>
      </c>
      <c r="H20" s="64">
        <v>78988</v>
      </c>
      <c r="I20" s="64">
        <v>-37427</v>
      </c>
    </row>
    <row r="21" spans="1:9" ht="12.75" customHeight="1" x14ac:dyDescent="0.2">
      <c r="A21" s="224" t="s">
        <v>182</v>
      </c>
      <c r="B21" s="224"/>
      <c r="C21" s="224"/>
      <c r="D21" s="224"/>
      <c r="E21" s="224"/>
      <c r="F21" s="224"/>
      <c r="G21" s="63">
        <v>14</v>
      </c>
      <c r="H21" s="64">
        <v>-58716</v>
      </c>
      <c r="I21" s="64">
        <v>-122680</v>
      </c>
    </row>
    <row r="22" spans="1:9" ht="12.75" customHeight="1" x14ac:dyDescent="0.2">
      <c r="A22" s="224" t="s">
        <v>183</v>
      </c>
      <c r="B22" s="224"/>
      <c r="C22" s="224"/>
      <c r="D22" s="224"/>
      <c r="E22" s="224"/>
      <c r="F22" s="224"/>
      <c r="G22" s="63">
        <v>15</v>
      </c>
      <c r="H22" s="64">
        <v>-13889</v>
      </c>
      <c r="I22" s="64">
        <v>-19784</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-134843</v>
      </c>
      <c r="I24" s="66">
        <f>I18+I19</f>
        <v>83639</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-134843</v>
      </c>
      <c r="I27" s="66">
        <f>I24+I25+I26</f>
        <v>83639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-37803</v>
      </c>
      <c r="I36" s="67">
        <v>-146679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-37803</v>
      </c>
      <c r="I41" s="68">
        <f>I36+I37+I38+I39+I40</f>
        <v>-146679</v>
      </c>
    </row>
    <row r="42" spans="1:9" ht="29.45" customHeight="1" x14ac:dyDescent="0.2">
      <c r="A42" s="242" t="s">
        <v>203</v>
      </c>
      <c r="B42" s="242"/>
      <c r="C42" s="242"/>
      <c r="D42" s="242"/>
      <c r="E42" s="242"/>
      <c r="F42" s="242"/>
      <c r="G42" s="65">
        <v>34</v>
      </c>
      <c r="H42" s="68">
        <f>H35+H41</f>
        <v>-37803</v>
      </c>
      <c r="I42" s="68">
        <f>I35+I41</f>
        <v>-146679</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8602</v>
      </c>
    </row>
    <row r="48" spans="1:9" ht="22.15" customHeight="1" x14ac:dyDescent="0.2">
      <c r="A48" s="241" t="s">
        <v>209</v>
      </c>
      <c r="B48" s="241"/>
      <c r="C48" s="241"/>
      <c r="D48" s="241"/>
      <c r="E48" s="241"/>
      <c r="F48" s="241"/>
      <c r="G48" s="65">
        <v>39</v>
      </c>
      <c r="H48" s="68">
        <f>H44+H45+H46+H47</f>
        <v>0</v>
      </c>
      <c r="I48" s="68">
        <f>I44+I45+I46+I47</f>
        <v>8602</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0</v>
      </c>
    </row>
    <row r="55" spans="1:9" ht="29.45" customHeight="1" x14ac:dyDescent="0.2">
      <c r="A55" s="242" t="s">
        <v>215</v>
      </c>
      <c r="B55" s="242"/>
      <c r="C55" s="242"/>
      <c r="D55" s="242"/>
      <c r="E55" s="242"/>
      <c r="F55" s="242"/>
      <c r="G55" s="65">
        <v>46</v>
      </c>
      <c r="H55" s="68">
        <f>H48+H54</f>
        <v>0</v>
      </c>
      <c r="I55" s="68">
        <f>I48+I54</f>
        <v>8602</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-172646</v>
      </c>
      <c r="I57" s="68">
        <f>I27+I42+I55+I56</f>
        <v>-54438</v>
      </c>
    </row>
    <row r="58" spans="1:9" x14ac:dyDescent="0.2">
      <c r="A58" s="244" t="s">
        <v>218</v>
      </c>
      <c r="B58" s="244"/>
      <c r="C58" s="244"/>
      <c r="D58" s="244"/>
      <c r="E58" s="244"/>
      <c r="F58" s="244"/>
      <c r="G58" s="63">
        <v>49</v>
      </c>
      <c r="H58" s="67">
        <v>787144</v>
      </c>
      <c r="I58" s="67">
        <v>3158630</v>
      </c>
    </row>
    <row r="59" spans="1:9" ht="31.15" customHeight="1" x14ac:dyDescent="0.2">
      <c r="A59" s="242" t="s">
        <v>219</v>
      </c>
      <c r="B59" s="242"/>
      <c r="C59" s="242"/>
      <c r="D59" s="242"/>
      <c r="E59" s="242"/>
      <c r="F59" s="242"/>
      <c r="G59" s="65">
        <v>50</v>
      </c>
      <c r="H59" s="68">
        <f>H57+H58</f>
        <v>614498</v>
      </c>
      <c r="I59" s="68">
        <f>I57+I58</f>
        <v>3104192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5127381</v>
      </c>
      <c r="I7" s="33">
        <v>0</v>
      </c>
      <c r="J7" s="33">
        <v>0</v>
      </c>
      <c r="K7" s="33">
        <v>0</v>
      </c>
      <c r="L7" s="33">
        <v>0</v>
      </c>
      <c r="M7" s="33">
        <v>0</v>
      </c>
      <c r="N7" s="33">
        <v>0</v>
      </c>
      <c r="O7" s="33">
        <v>1406232</v>
      </c>
      <c r="P7" s="33">
        <v>0</v>
      </c>
      <c r="Q7" s="33">
        <v>0</v>
      </c>
      <c r="R7" s="33">
        <v>0</v>
      </c>
      <c r="S7" s="33">
        <v>0</v>
      </c>
      <c r="T7" s="33">
        <v>0</v>
      </c>
      <c r="U7" s="33">
        <v>-954418</v>
      </c>
      <c r="V7" s="33">
        <v>-293602</v>
      </c>
      <c r="W7" s="34">
        <f>H7+I7+J7+K7-L7+M7+N7+O7+P7+Q7+R7+U7+V7+S7+T7</f>
        <v>5285593</v>
      </c>
      <c r="X7" s="33">
        <v>0</v>
      </c>
      <c r="Y7" s="34">
        <f>W7+X7</f>
        <v>5285593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5127381</v>
      </c>
      <c r="I10" s="34">
        <f t="shared" ref="I10:Y10" si="2">I7+I8+I9</f>
        <v>0</v>
      </c>
      <c r="J10" s="34">
        <f t="shared" si="2"/>
        <v>0</v>
      </c>
      <c r="K10" s="34">
        <f>K7+K8+K9</f>
        <v>0</v>
      </c>
      <c r="L10" s="34">
        <f t="shared" si="2"/>
        <v>0</v>
      </c>
      <c r="M10" s="34">
        <f t="shared" si="2"/>
        <v>0</v>
      </c>
      <c r="N10" s="34">
        <f t="shared" si="2"/>
        <v>0</v>
      </c>
      <c r="O10" s="34">
        <f t="shared" si="2"/>
        <v>1406232</v>
      </c>
      <c r="P10" s="34">
        <f t="shared" si="2"/>
        <v>0</v>
      </c>
      <c r="Q10" s="34">
        <f t="shared" si="2"/>
        <v>0</v>
      </c>
      <c r="R10" s="34">
        <f t="shared" si="2"/>
        <v>0</v>
      </c>
      <c r="S10" s="34">
        <f t="shared" si="2"/>
        <v>0</v>
      </c>
      <c r="T10" s="34">
        <f t="shared" si="2"/>
        <v>0</v>
      </c>
      <c r="U10" s="34">
        <f t="shared" si="2"/>
        <v>-954418</v>
      </c>
      <c r="V10" s="34">
        <f t="shared" si="2"/>
        <v>-293602</v>
      </c>
      <c r="W10" s="34">
        <f t="shared" si="2"/>
        <v>5285593</v>
      </c>
      <c r="X10" s="34">
        <f t="shared" si="2"/>
        <v>0</v>
      </c>
      <c r="Y10" s="34">
        <f t="shared" si="2"/>
        <v>5285593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2919902</v>
      </c>
      <c r="I25" s="33">
        <v>0</v>
      </c>
      <c r="J25" s="33">
        <v>0</v>
      </c>
      <c r="K25" s="33">
        <v>0</v>
      </c>
      <c r="L25" s="33">
        <v>0</v>
      </c>
      <c r="M25" s="33">
        <v>0</v>
      </c>
      <c r="N25" s="33">
        <v>0</v>
      </c>
      <c r="O25" s="33">
        <v>0</v>
      </c>
      <c r="P25" s="33">
        <v>0</v>
      </c>
      <c r="Q25" s="33">
        <v>0</v>
      </c>
      <c r="R25" s="33">
        <v>0</v>
      </c>
      <c r="S25" s="33">
        <v>0</v>
      </c>
      <c r="T25" s="33">
        <v>0</v>
      </c>
      <c r="U25" s="33">
        <v>0</v>
      </c>
      <c r="V25" s="33">
        <v>0</v>
      </c>
      <c r="W25" s="34">
        <f t="shared" si="3"/>
        <v>2919902</v>
      </c>
      <c r="X25" s="33">
        <v>0</v>
      </c>
      <c r="Y25" s="34">
        <f t="shared" si="4"/>
        <v>2919902</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8047283</v>
      </c>
      <c r="I30" s="36">
        <f t="shared" ref="I30:Y30" si="5">SUM(I10:I29)</f>
        <v>0</v>
      </c>
      <c r="J30" s="36">
        <f t="shared" si="5"/>
        <v>0</v>
      </c>
      <c r="K30" s="36">
        <f t="shared" si="5"/>
        <v>0</v>
      </c>
      <c r="L30" s="36">
        <f t="shared" si="5"/>
        <v>0</v>
      </c>
      <c r="M30" s="36">
        <f t="shared" si="5"/>
        <v>0</v>
      </c>
      <c r="N30" s="36">
        <f t="shared" si="5"/>
        <v>0</v>
      </c>
      <c r="O30" s="36">
        <f t="shared" si="5"/>
        <v>1406232</v>
      </c>
      <c r="P30" s="36">
        <f t="shared" si="5"/>
        <v>0</v>
      </c>
      <c r="Q30" s="36">
        <f t="shared" si="5"/>
        <v>0</v>
      </c>
      <c r="R30" s="36">
        <f t="shared" si="5"/>
        <v>0</v>
      </c>
      <c r="S30" s="36">
        <f t="shared" si="5"/>
        <v>0</v>
      </c>
      <c r="T30" s="36">
        <f t="shared" si="5"/>
        <v>0</v>
      </c>
      <c r="U30" s="36">
        <f t="shared" si="5"/>
        <v>-954418</v>
      </c>
      <c r="V30" s="36">
        <f t="shared" si="5"/>
        <v>-293602</v>
      </c>
      <c r="W30" s="36">
        <f t="shared" si="5"/>
        <v>8205495</v>
      </c>
      <c r="X30" s="36">
        <f t="shared" si="5"/>
        <v>0</v>
      </c>
      <c r="Y30" s="36">
        <f t="shared" si="5"/>
        <v>8205495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6" t="s">
        <v>429</v>
      </c>
      <c r="B34" s="276"/>
      <c r="C34" s="276"/>
      <c r="D34" s="276"/>
      <c r="E34" s="276"/>
      <c r="F34" s="276"/>
      <c r="G34" s="8">
        <v>27</v>
      </c>
      <c r="H34" s="36">
        <f>SUM(H21:H29)</f>
        <v>2919902</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2919902</v>
      </c>
      <c r="X34" s="36">
        <f t="shared" si="10"/>
        <v>0</v>
      </c>
      <c r="Y34" s="36">
        <f t="shared" si="10"/>
        <v>2919902</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8047283</v>
      </c>
      <c r="I36" s="33">
        <v>0</v>
      </c>
      <c r="J36" s="33">
        <v>0</v>
      </c>
      <c r="K36" s="33">
        <v>0</v>
      </c>
      <c r="L36" s="33">
        <v>0</v>
      </c>
      <c r="M36" s="33">
        <v>0</v>
      </c>
      <c r="N36" s="33">
        <v>0</v>
      </c>
      <c r="O36" s="33">
        <v>1406232</v>
      </c>
      <c r="P36" s="33">
        <v>0</v>
      </c>
      <c r="Q36" s="33">
        <v>0</v>
      </c>
      <c r="R36" s="33">
        <v>0</v>
      </c>
      <c r="S36" s="33">
        <v>0</v>
      </c>
      <c r="T36" s="33">
        <v>0</v>
      </c>
      <c r="U36" s="33">
        <v>-954418</v>
      </c>
      <c r="V36" s="33">
        <v>-293602</v>
      </c>
      <c r="W36" s="37">
        <f>H36+I36+J36+K36-L36+M36+N36+O36+P36+Q36+R36+U36+V36+S36+T36</f>
        <v>8205495</v>
      </c>
      <c r="X36" s="33">
        <v>0</v>
      </c>
      <c r="Y36" s="37">
        <f t="shared" ref="Y36:Y38" si="12">W36+X36</f>
        <v>8205495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8047283</v>
      </c>
      <c r="I39" s="34">
        <f t="shared" ref="I39:Y39" si="14">I36+I37+I38</f>
        <v>0</v>
      </c>
      <c r="J39" s="34">
        <f t="shared" si="14"/>
        <v>0</v>
      </c>
      <c r="K39" s="34">
        <f t="shared" si="14"/>
        <v>0</v>
      </c>
      <c r="L39" s="34">
        <f t="shared" si="14"/>
        <v>0</v>
      </c>
      <c r="M39" s="34">
        <f t="shared" si="14"/>
        <v>0</v>
      </c>
      <c r="N39" s="34">
        <f t="shared" si="14"/>
        <v>0</v>
      </c>
      <c r="O39" s="34">
        <f t="shared" si="14"/>
        <v>1406232</v>
      </c>
      <c r="P39" s="34">
        <f t="shared" si="14"/>
        <v>0</v>
      </c>
      <c r="Q39" s="34">
        <f t="shared" si="14"/>
        <v>0</v>
      </c>
      <c r="R39" s="34">
        <f t="shared" si="14"/>
        <v>0</v>
      </c>
      <c r="S39" s="34">
        <f t="shared" si="14"/>
        <v>0</v>
      </c>
      <c r="T39" s="34">
        <f t="shared" si="14"/>
        <v>0</v>
      </c>
      <c r="U39" s="34">
        <f t="shared" si="14"/>
        <v>-954418</v>
      </c>
      <c r="V39" s="34">
        <f t="shared" si="14"/>
        <v>-293602</v>
      </c>
      <c r="W39" s="34">
        <f t="shared" si="14"/>
        <v>8205495</v>
      </c>
      <c r="X39" s="34">
        <f t="shared" si="14"/>
        <v>0</v>
      </c>
      <c r="Y39" s="34">
        <f t="shared" si="14"/>
        <v>8205495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111538</v>
      </c>
      <c r="W40" s="37">
        <f t="shared" ref="W40:W58" si="15">H40+I40+J40+K40-L40+M40+N40+O40+P40+Q40+R40+U40+V40+S40+T40</f>
        <v>111538</v>
      </c>
      <c r="X40" s="33">
        <v>0</v>
      </c>
      <c r="Y40" s="37">
        <f t="shared" ref="Y40:Y58" si="16">W40+X40</f>
        <v>111538</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8047283</v>
      </c>
      <c r="I59" s="36">
        <f t="shared" ref="I59:Y59" si="17">SUM(I39:I58)</f>
        <v>0</v>
      </c>
      <c r="J59" s="36">
        <f t="shared" si="17"/>
        <v>0</v>
      </c>
      <c r="K59" s="36">
        <f t="shared" si="17"/>
        <v>0</v>
      </c>
      <c r="L59" s="36">
        <f t="shared" si="17"/>
        <v>0</v>
      </c>
      <c r="M59" s="36">
        <f t="shared" si="17"/>
        <v>0</v>
      </c>
      <c r="N59" s="36">
        <f t="shared" si="17"/>
        <v>0</v>
      </c>
      <c r="O59" s="36">
        <f t="shared" si="17"/>
        <v>1406232</v>
      </c>
      <c r="P59" s="36">
        <f t="shared" si="17"/>
        <v>0</v>
      </c>
      <c r="Q59" s="36">
        <f t="shared" si="17"/>
        <v>0</v>
      </c>
      <c r="R59" s="36">
        <f t="shared" si="17"/>
        <v>0</v>
      </c>
      <c r="S59" s="36">
        <f t="shared" si="17"/>
        <v>0</v>
      </c>
      <c r="T59" s="36">
        <f t="shared" si="17"/>
        <v>0</v>
      </c>
      <c r="U59" s="36">
        <f t="shared" si="17"/>
        <v>-954418</v>
      </c>
      <c r="V59" s="36">
        <f t="shared" si="17"/>
        <v>-182064</v>
      </c>
      <c r="W59" s="36">
        <f t="shared" si="17"/>
        <v>8317033</v>
      </c>
      <c r="X59" s="36">
        <f t="shared" si="17"/>
        <v>0</v>
      </c>
      <c r="Y59" s="36">
        <f t="shared" si="17"/>
        <v>8317033</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111538</v>
      </c>
      <c r="W62" s="37">
        <f t="shared" si="20"/>
        <v>111538</v>
      </c>
      <c r="X62" s="37">
        <f t="shared" si="20"/>
        <v>0</v>
      </c>
      <c r="Y62" s="37">
        <f t="shared" si="20"/>
        <v>111538</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2023-10-20T10:46:29Z</cp:lastPrinted>
  <dcterms:created xsi:type="dcterms:W3CDTF">2008-10-17T11:51:54Z</dcterms:created>
  <dcterms:modified xsi:type="dcterms:W3CDTF">2023-10-31T06:29:29Z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