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5\1Q 2025\"/>
    </mc:Choice>
  </mc:AlternateContent>
  <xr:revisionPtr revIDLastSave="0" documentId="13_ncr:1_{7A197D3F-C0B5-4EFF-81F6-E9C20980AACB}" xr6:coauthVersionLast="47" xr6:coauthVersionMax="47" xr10:uidLastSave="{00000000-0000-0000-0000-000000000000}"/>
  <bookViews>
    <workbookView xWindow="22080" yWindow="930" windowWidth="26955" windowHeight="1972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6" l="1"/>
  <c r="H25" i="26"/>
  <c r="I18" i="26"/>
  <c r="H18" i="26"/>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<sst xmlns="http://schemas.openxmlformats.org/spreadsheetml/2006/main" count="533" uniqueCount="466">
  <si>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</si>
  <si>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</si>
  <si>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</si>
  <si>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</si>
  <si>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</si>
  <si>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</si>
  <si>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</si>
  <si>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</si>
  <si>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</si>
  <si>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</si>
  <si>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</si>
  <si>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</si>
  <si>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</si>
  <si>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</si>
  <si>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</si>
  <si>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</si>
  <si>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</si>
  <si>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</si>
  <si>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</si>
  <si>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</si>
  <si>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</si>
  <si>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</si>
  <si>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</si>
  <si>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</si>
  <si>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</si>
  <si>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</si>
  <si>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</si>
  <si>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</si>
  <si>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</si>
  <si>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</si>
  <si>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</si>
  <si>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</si>
  <si>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</si>
  <si>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</si>
  <si>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</si>
  <si>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</si>
  <si>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</si>
  <si>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</si>
  <si>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</si>
  <si>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</si>
  <si>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</si>
  <si>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</si>
  <si>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</si>
  <si>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</si>
  <si>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</si>
  <si>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</si>
  <si>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</si>
  <si>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</si>
  <si>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</si>
  <si>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</si>
  <si>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</si>
  <si>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</si>
  <si>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</si>
  <si>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</si>
  <si>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</si>
  <si>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</si>
  <si>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</si>
  <si>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</si>
  <si>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</si>
  <si>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</si>
  <si>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</si>
  <si>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</si>
  <si>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</si>
  <si>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</si>
  <si>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</si>
  <si>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</si>
  <si>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</si>
  <si>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</si>
  <si>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</si>
  <si>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</si>
  <si>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</si>
  <si>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</si>
  <si>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</si>
  <si>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</si>
  <si>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</si>
  <si>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</si>
  <si>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</si>
  <si>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</si>
  <si>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</si>
  <si>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</si>
  <si>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</si>
  <si>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</si>
  <si>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</si>
  <si>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</si>
  <si>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</si>
  <si>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</si>
  <si>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</si>
  <si>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</si>
  <si>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</si>
  <si>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</si>
  <si>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</si>
  <si>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</si>
  <si>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</si>
  <si>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</si>
  <si>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</si>
  <si>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</si>
  <si>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</si>
  <si>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</si>
  <si>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</si>
  <si>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</si>
  <si>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</si>
  <si>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</si>
  <si>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</si>
  <si>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</si>
  <si>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</si>
  <si>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</si>
  <si>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</si>
  <si>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</si>
  <si>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</si>
  <si>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</si>
  <si>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</si>
  <si>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</si>
  <si>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</si>
  <si>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</si>
  <si>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</si>
  <si>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</si>
  <si>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</si>
  <si>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</si>
  <si>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</si>
  <si>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</si>
  <si>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</si>
  <si>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</si>
  <si>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</si>
  <si>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</si>
  <si>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</si>
  <si>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</si>
  <si>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</si>
  <si>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</si>
  <si>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</si>
  <si>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</si>
  <si>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</si>
  <si>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</si>
  <si>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</si>
  <si>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</si>
  <si>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</si>
  <si>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</si>
  <si>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</si>
  <si>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</si>
  <si>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</si>
  <si>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</si>
  <si>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</si>
  <si>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</si>
  <si>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</si>
  <si>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</si>
  <si>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</si>
  <si>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</si>
  <si>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</si>
  <si>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</si>
  <si>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</si>
  <si>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</si>
  <si>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</si>
  <si>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</si>
  <si>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</si>
  <si>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</si>
  <si>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</si>
  <si>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</si>
  <si>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</si>
  <si>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</si>
  <si>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</si>
  <si>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</si>
  <si>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</si>
  <si>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</si>
  <si>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</si>
  <si>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</si>
  <si>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</si>
  <si>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</si>
  <si>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</si>
  <si>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</si>
  <si>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</si>
  <si>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</si>
  <si>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</si>
  <si>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</si>
  <si>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</si>
  <si>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</si>
  <si>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</si>
  <si>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</si>
  <si>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</si>
  <si>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</si>
  <si>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</si>
  <si>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</si>
  <si>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</si>
  <si>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</si>
  <si>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</si>
  <si>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</si>
  <si>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</si>
  <si>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</si>
  <si>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</si>
  <si>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</si>
  <si>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</si>
  <si>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</si>
  <si>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</si>
  <si>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</si>
  <si>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</si>
  <si>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</si>
  <si>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</si>
  <si>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</si>
  <si>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</si>
  <si>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</si>
  <si>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</si>
  <si>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</si>
  <si>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</si>
  <si>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</si>
  <si>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</si>
  <si>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</si>
  <si>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</si>
  <si>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</si>
  <si>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</si>
  <si>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</si>
  <si>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</si>
  <si>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</si>
  <si>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</si>
  <si>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</si>
  <si>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</si>
  <si>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</si>
  <si>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</si>
  <si>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</si>
  <si>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</si>
  <si>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</si>
  <si>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</si>
  <si>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</si>
  <si>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</si>
  <si>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</si>
  <si>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</si>
  <si>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</si>
  <si>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</si>
  <si>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</si>
  <si>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</si>
  <si>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</si>
  <si>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</si>
  <si>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</si>
  <si>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</si>
  <si>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</si>
  <si>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</si>
  <si>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</si>
  <si>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</si>
  <si>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</si>
  <si>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</si>
  <si>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</si>
  <si>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</si>
  <si>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</si>
  <si>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</si>
  <si>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</si>
  <si>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</si>
  <si>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</si>
  <si>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</si>
  <si>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</si>
  <si>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</si>
  <si>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</si>
  <si>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</si>
  <si>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</si>
  <si>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</si>
  <si>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</si>
  <si>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</si>
  <si>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</si>
  <si>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</si>
  <si>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</si>
  <si>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</si>
  <si>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</si>
  <si>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</si>
  <si>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</si>
  <si>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</si>
  <si>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</si>
  <si>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</si>
  <si>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</si>
  <si>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</si>
  <si>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</si>
  <si>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</si>
  <si>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</si>
  <si>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</si>
  <si>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</si>
  <si>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</si>
  <si>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</si>
  <si>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</si>
  <si>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</si>
  <si>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</si>
  <si>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</si>
  <si>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</si>
  <si>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</si>
  <si>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</si>
  <si>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</si>
  <si>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</si>
  <si>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</si>
  <si>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</si>
  <si>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</si>
  <si>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</si>
  <si>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</si>
  <si>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</si>
  <si>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</si>
  <si>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</si>
  <si>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</si>
  <si>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</si>
  <si>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</si>
  <si>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</si>
  <si>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</si>
  <si>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</si>
  <si>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</si>
  <si>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</si>
  <si>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</si>
  <si>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</si>
  <si>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</si>
  <si>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</si>
  <si>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</si>
  <si>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</si>
  <si>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</si>
  <si>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</si>
  <si>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</si>
  <si>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</si>
  <si>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</si>
  <si>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</si>
  <si>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</si>
  <si>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</si>
  <si>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</si>
  <si>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</si>
  <si>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</si>
  <si>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</si>
  <si>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</si>
  <si>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</si>
  <si>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</si>
  <si>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</si>
  <si>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</si>
  <si>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</si>
  <si>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</si>
  <si>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</si>
  <si>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</si>
  <si>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</si>
  <si>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</si>
  <si>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</si>
  <si>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</si>
  <si>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</si>
  <si>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</si>
  <si>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</si>
  <si>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</si>
  <si>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</si>
  <si>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</si>
  <si>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</si>
  <si>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</si>
  <si>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</si>
  <si>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</si>
  <si>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</si>
  <si>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</si>
  <si>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</si>
  <si>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</si>
  <si>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</si>
  <si>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</si>
  <si>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</si>
  <si>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</si>
  <si>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</si>
  <si>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</si>
  <si>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</si>
  <si>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</si>
  <si>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</si>
  <si>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</si>
  <si>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</si>
  <si>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</si>
  <si>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</si>
  <si>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</si>
  <si>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</si>
  <si>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</si>
  <si>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</si>
  <si>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</si>
  <si>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</si>
  <si>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</si>
  <si>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</si>
  <si>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</si>
  <si>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</si>
  <si>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</si>
  <si>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</si>
  <si>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</si>
  <si>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</si>
  <si>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</si>
  <si>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</si>
  <si>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</si>
  <si>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</si>
  <si>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</si>
  <si>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</si>
  <si>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</si>
  <si>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</si>
  <si>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</si>
  <si>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</si>
  <si>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</si>
  <si>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</si>
  <si>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</si>
  <si>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</si>
  <si>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</si>
  <si>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</si>
  <si>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</si>
  <si>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</si>
  <si>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</si>
  <si>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</si>
  <si>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</si>
  <si>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</si>
  <si>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</si>
  <si>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</si>
  <si>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</si>
  <si>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</si>
  <si>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</si>
  <si>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</si>
  <si>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</si>
  <si>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</si>
  <si>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</si>
  <si>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</si>
  <si>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</si>
  <si>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</si>
  <si>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</si>
  <si>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</si>
  <si>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</si>
  <si>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</si>
  <si>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</si>
  <si>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</si>
  <si>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</si>
  <si>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</si>
  <si>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</si>
  <si>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</si>
  <si>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</si>
  <si>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</si>
  <si>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</si>
  <si>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</si>
  <si>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</si>
  <si>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</si>
  <si>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</si>
  <si>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</si>
  <si>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</si>
  <si>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</si>
  <si>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</si>
  <si>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</si>
  <si>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</si>
  <si>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</si>
  <si>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</si>
  <si>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</si>
  <si>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</si>
  <si>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</si>
  <si>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</si>
  <si>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</si>
  <si>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</si>
  <si>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</si>
  <si>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</si>
  <si>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</si>
  <si>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</si>
  <si>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</si>
  <si>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</si>
  <si>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</si>
  <si>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</si>
  <si>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</si>
  <si>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</si>
  <si>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</si>
  <si>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</si>
  <si>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</si>
  <si>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</si>
  <si>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</si>
  <si>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</si>
  <si>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</si>
  <si>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</si>
  <si>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</si>
  <si>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74780000O0R8ZVGJJO27</t>
  </si>
  <si>
    <t>1339</t>
  </si>
  <si>
    <t>MEDIKA d.d.</t>
  </si>
  <si>
    <t>ZAGREB</t>
  </si>
  <si>
    <t>CAPRAŠKA 1</t>
  </si>
  <si>
    <t>medika.uprava@medika.hr</t>
  </si>
  <si>
    <t>www.medika.hr</t>
  </si>
  <si>
    <t>INES BOSNAR ŠMITUC</t>
  </si>
  <si>
    <t>01/2412 551</t>
  </si>
  <si>
    <t>Obveznik: Medika d.d.</t>
  </si>
  <si>
    <t>stanje na dan 31.03.2025</t>
  </si>
  <si>
    <t>u razdoblju 01.01.2025 do 31.03.2025</t>
  </si>
  <si>
    <t xml:space="preserve">"BILJEŠKE UZ FINANCIJSKE IZVJEŠTAJE - TFI
(sastavljaju se za tromjesečna izvještajna razdoblja)
Naziv izdavatelja:  MEDIKA d.d.
OIB:   94818858923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Medika d.d. sastavljeni su sukladno Međunarodnim standardima financijskog izvještavanja usvojenima od strane Europske unije (MSFI). Financijski izvještaji Medika d.d. izrađeni su primjenom metode povijesnog troška, osim tamo gdje je drugačije navedeno.
Sastavljanje financijskih izvještaja sukladno Međunarodnim standardima financijskog izvještavanja usvojenima od strane Europske unije (MSFI) zahtijeva upotrebu određenih ključnih računovodstvenih procjena.
Na dan 31.03.2025. godine u odnosu na početak godine Medika d.d. je povećala kreditnu zaduženost za 15 milijuna eura.
Značajni poslovni događaji i transakcije u promatranom razdoblju, koji su značajni za razumijevanje promjena u Izvještaju o financijskom položaju  i poslovnim rezultatima objašnjeni su u pdf dokumentu - Međuizvještaj poslovodstva za I-III 2025. godine Medika d.d., koji je istovremeno s ovim dokumentom objavljen na internetskim stranicama Medika d.d. www.medika.hr, na internetskim stranicama Zagrebačke burze d.d. i dostavljena je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Medika d.d.. Revidirani godišnji financijski izvještaji za 2024. godinu dostupni su na internetskim stranicama Medika d.d. www.medika.hr, na internetskim stranicama Zagrebačke burze d.d. i dostavljeni su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pripremljeni su temeljem istih računovodstvenih politika, prikaza i metoda izračuna koji su se koristili prilikom pripreme godišnjih financijskih izvještaja na dan 31. prosinca 2024. godine.
d) objašnjenje poslovnih rezultata u slučaju da izdavatelj obavlja djelatnost sezonske prirode (točke 37. i 38. MRS 34 – Financijsko izvještavanje za razdoblja tijekom godine).
Medika d.d. ne obavlja djelatnost sezonske prirode.
e) ostale objave koje propisuje MRS 34 – Financijsko izvještavanje za razdoblja tijekom godine 
Dugotrajna nematerijalna imovina iznosi 8,8 milijuna eura te je manja za 2,34% u odnosu na početak godine. Dugotrajna materijalna imovina iznosi 30,5 milijuna eura te je veća za 652 tisuća eura, odnosno 2,19% u odnosu na početak godine.
Ukupna kratkotrajna i dugotrajna potraživanja prema kupcima, društava povezanih sudjelujućim interesom i poduzetnika unutar grupe  iznose 319,3 milijuna eura te su se povećale u odnosu na početak godine za 29 milijuna eura, odnosno 9,99%.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tromjesečno razdoblje,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Naziv izdavatelja:  Medika d.d., 
Sjedište: Capraška 1, 10000 Zagreb
Pravni oblik: dioničko društvo
Država osnivanja: Republika Hrvatska
MBS: 080027531
OIB: 94818858923
2. usvojene računovodstvene politike (samo naznaku je li došlo do promjene u odnosu na prethodno razdoblje)
Medika d.d.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i kreditima (koje su iskazane u bilanci) Medika d.d. je izdala garancije banaka odnosno zadužnice kao instrument osiguranja naplate. Obveze s osnove rezerviranja za mirovine prikazane su u bilanci sukladno MRS-19.
4. iznos i prirodu pojedinih stavki prihoda ili rashoda izuzetne veličine ili pojave.
Medika d.d. je u izvještajnom razdoblju 01.01.-31.03.2025. godine ostvarila neto prihode od prodaje u iznosu od 221,9 milijuna eura te su veći u odnosu na isto razdoblje prethodne godine za 11,64% (u razdoblju 01.01.-31.03.2024. iznosi 198,7 milijuna eura).
5. iznose koje poduzetnik duguje i koji dospijevaju nakon više od pet godina, kao i ukupna dugovanja poduzetnika pokrivena vrijednim osiguranjem koje je dao poduzetnik, uz naznaku vrste i oblika osiguranja.
Medika d.d. nema dugovanja nakon više od 5 godina.
Kao sredstvo osiguranja kredita založena je dugotrajna materijalna imovina čija neto knjigovodstvena vrijednost na dan 31.03.2025. godine iznosi 15,4 milijuna eura.
6. prosječan broj zaposlenih tijekom tekućeg razdoblja.
Prosječan broj zaposlenih tijekom tekućeg razdoblja 01.01.-31.03.2025. iznosi 587 zaposlenika (tijekom razdoblja 01.01.-31.03.2024. prosječan broj zaposlenih iznosio je 566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Medika d.d. nije kapitalizirala trošak plaća tijekom izvještajnog razdoblja.
8. ako su u bilanci priznata rezerviranja za odgođeni porez, stanja odgođenog poreza na kraju poslovne godine i kretanja tih stanja tijekom poslovne godine.
Odgođena porezna imovina na dan 31.03.2025. godine iznosi 103 tisuće eura.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u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31.03.2025.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Medika d.d. nema potvrda o sudjelovanju, konvertibilnih zadužnica, jamstava, opcija ili sličnih vrijednosnica ili prava.
12. naziv, sjedište te pravni oblik svakog poduzetnika u kojemu poduzetnik ima neograničenu odgovornost.
Medika d.d. nema udjela u društvima s neograničenom odgovornosti.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d.d. nema materijalnih aranžmana sa društvima koja nisu uključena u financijske izvještaje na dan 31.03.2025. godine.
17. prirodu i financijski učinak značajnih događaja koji su nastupili nakon datuma bilance i nisu odraženi u računu dobiti i gubitka ili bilanci.
Medika d.d. nema značajnih događaja koji su nastupili nakon datuma bilance i nisu odraženi u računu dobiti i gubitka ili bilanci.
U vezi s mjerama ograničavanja EU-a, odnosno s posljedicama izloženosti i utjecaju ruske invazije na Ukrajinu, Medika d.d. izjavljuje da nema direktni poslovni odnos sa subjektima iz Rusije ili Ukrajine niti je u svom poslovanju na drugi način direktno izložena tim subjektima.
Unatoč tome, Uprava Društva procjenjuje da je moguć neizravan utjecaj na poslovanje Društva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</si>
</sst>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sqref="A1:C1"/>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453</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10000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589</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458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90" zoomScaleNormal="100" zoomScaleSheetLayoutView="90" workbookViewId="0">
      <selection activeCell="A118" sqref="A118:F118"/>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463</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462</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55858516</v>
      </c>
      <c r="I9" s="120">
        <f>I10+I17+I27+I38+I43</f>
        <v>58700370</v>
      </c>
    </row>
    <row r="10" spans="1:9" ht="12.75" customHeight="1" x14ac:dyDescent="0.2">
      <c r="A10" s="186" t="s">
        <v>5</v>
      </c>
      <c r="B10" s="186"/>
      <c r="C10" s="186"/>
      <c r="D10" s="186"/>
      <c r="E10" s="186"/>
      <c r="F10" s="186"/>
      <c r="G10" s="12">
        <v>3</v>
      </c>
      <c r="H10" s="120">
        <f>H11+H12+H13+H14+H15+H16</f>
        <v>8969210</v>
      </c>
      <c r="I10" s="120">
        <f>I11+I12+I13+I14+I15+I16</f>
        <v>8759560</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3255245</v>
      </c>
      <c r="I12" s="18">
        <v>3087080</v>
      </c>
    </row>
    <row r="13" spans="1:9" ht="12.75" customHeight="1" x14ac:dyDescent="0.2">
      <c r="A13" s="182" t="s">
        <v>8</v>
      </c>
      <c r="B13" s="182"/>
      <c r="C13" s="182"/>
      <c r="D13" s="182"/>
      <c r="E13" s="182"/>
      <c r="F13" s="182"/>
      <c r="G13" s="11">
        <v>6</v>
      </c>
      <c r="H13" s="18">
        <v>1583328</v>
      </c>
      <c r="I13" s="18">
        <v>1583328</v>
      </c>
    </row>
    <row r="14" spans="1:9" ht="12.75" customHeight="1" x14ac:dyDescent="0.2">
      <c r="A14" s="182" t="s">
        <v>9</v>
      </c>
      <c r="B14" s="182"/>
      <c r="C14" s="182"/>
      <c r="D14" s="182"/>
      <c r="E14" s="182"/>
      <c r="F14" s="182"/>
      <c r="G14" s="11">
        <v>7</v>
      </c>
      <c r="H14" s="18">
        <v>4086519</v>
      </c>
      <c r="I14" s="18">
        <v>4086519</v>
      </c>
    </row>
    <row r="15" spans="1:9" ht="12.75" customHeight="1" x14ac:dyDescent="0.2">
      <c r="A15" s="182" t="s">
        <v>10</v>
      </c>
      <c r="B15" s="182"/>
      <c r="C15" s="182"/>
      <c r="D15" s="182"/>
      <c r="E15" s="182"/>
      <c r="F15" s="182"/>
      <c r="G15" s="11">
        <v>8</v>
      </c>
      <c r="H15" s="18">
        <v>44118</v>
      </c>
      <c r="I15" s="18">
        <v>2633</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29824515</v>
      </c>
      <c r="I17" s="120">
        <f>I18+I19+I20+I21+I22+I23+I24+I25+I26</f>
        <v>30476294</v>
      </c>
    </row>
    <row r="18" spans="1:9" ht="12.75" customHeight="1" x14ac:dyDescent="0.2">
      <c r="A18" s="182" t="s">
        <v>13</v>
      </c>
      <c r="B18" s="182"/>
      <c r="C18" s="182"/>
      <c r="D18" s="182"/>
      <c r="E18" s="182"/>
      <c r="F18" s="182"/>
      <c r="G18" s="11">
        <v>11</v>
      </c>
      <c r="H18" s="18">
        <v>3106546</v>
      </c>
      <c r="I18" s="18">
        <v>3106546</v>
      </c>
    </row>
    <row r="19" spans="1:9" ht="12.75" customHeight="1" x14ac:dyDescent="0.2">
      <c r="A19" s="182" t="s">
        <v>14</v>
      </c>
      <c r="B19" s="182"/>
      <c r="C19" s="182"/>
      <c r="D19" s="182"/>
      <c r="E19" s="182"/>
      <c r="F19" s="182"/>
      <c r="G19" s="11">
        <v>12</v>
      </c>
      <c r="H19" s="18">
        <v>12658376</v>
      </c>
      <c r="I19" s="18">
        <v>12481320</v>
      </c>
    </row>
    <row r="20" spans="1:9" ht="12.75" customHeight="1" x14ac:dyDescent="0.2">
      <c r="A20" s="182" t="s">
        <v>15</v>
      </c>
      <c r="B20" s="182"/>
      <c r="C20" s="182"/>
      <c r="D20" s="182"/>
      <c r="E20" s="182"/>
      <c r="F20" s="182"/>
      <c r="G20" s="11">
        <v>13</v>
      </c>
      <c r="H20" s="18">
        <v>3774307</v>
      </c>
      <c r="I20" s="18">
        <v>3662218</v>
      </c>
    </row>
    <row r="21" spans="1:9" ht="12.75" customHeight="1" x14ac:dyDescent="0.2">
      <c r="A21" s="182" t="s">
        <v>16</v>
      </c>
      <c r="B21" s="182"/>
      <c r="C21" s="182"/>
      <c r="D21" s="182"/>
      <c r="E21" s="182"/>
      <c r="F21" s="182"/>
      <c r="G21" s="11">
        <v>14</v>
      </c>
      <c r="H21" s="18">
        <v>1790114</v>
      </c>
      <c r="I21" s="18">
        <v>1876801</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605123</v>
      </c>
      <c r="I23" s="18">
        <v>212537</v>
      </c>
    </row>
    <row r="24" spans="1:9" ht="12.75" customHeight="1" x14ac:dyDescent="0.2">
      <c r="A24" s="182" t="s">
        <v>19</v>
      </c>
      <c r="B24" s="182"/>
      <c r="C24" s="182"/>
      <c r="D24" s="182"/>
      <c r="E24" s="182"/>
      <c r="F24" s="182"/>
      <c r="G24" s="11">
        <v>17</v>
      </c>
      <c r="H24" s="18">
        <v>6714576</v>
      </c>
      <c r="I24" s="18">
        <v>7977577</v>
      </c>
    </row>
    <row r="25" spans="1:9" ht="12.75" customHeight="1" x14ac:dyDescent="0.2">
      <c r="A25" s="182" t="s">
        <v>20</v>
      </c>
      <c r="B25" s="182"/>
      <c r="C25" s="182"/>
      <c r="D25" s="182"/>
      <c r="E25" s="182"/>
      <c r="F25" s="182"/>
      <c r="G25" s="11">
        <v>18</v>
      </c>
      <c r="H25" s="18">
        <v>107747</v>
      </c>
      <c r="I25" s="18">
        <v>107747</v>
      </c>
    </row>
    <row r="26" spans="1:9" ht="12.75" customHeight="1" x14ac:dyDescent="0.2">
      <c r="A26" s="182" t="s">
        <v>21</v>
      </c>
      <c r="B26" s="182"/>
      <c r="C26" s="182"/>
      <c r="D26" s="182"/>
      <c r="E26" s="182"/>
      <c r="F26" s="182"/>
      <c r="G26" s="11">
        <v>19</v>
      </c>
      <c r="H26" s="18">
        <v>1067726</v>
      </c>
      <c r="I26" s="18">
        <v>1051548</v>
      </c>
    </row>
    <row r="27" spans="1:9" ht="12.75" customHeight="1" x14ac:dyDescent="0.2">
      <c r="A27" s="186" t="s">
        <v>22</v>
      </c>
      <c r="B27" s="186"/>
      <c r="C27" s="186"/>
      <c r="D27" s="186"/>
      <c r="E27" s="186"/>
      <c r="F27" s="186"/>
      <c r="G27" s="12">
        <v>20</v>
      </c>
      <c r="H27" s="120">
        <f>SUM(H28:H37)</f>
        <v>11787820</v>
      </c>
      <c r="I27" s="120">
        <f>SUM(I28:I37)</f>
        <v>11710081</v>
      </c>
    </row>
    <row r="28" spans="1:9" ht="12.75" customHeight="1" x14ac:dyDescent="0.2">
      <c r="A28" s="182" t="s">
        <v>23</v>
      </c>
      <c r="B28" s="182"/>
      <c r="C28" s="182"/>
      <c r="D28" s="182"/>
      <c r="E28" s="182"/>
      <c r="F28" s="182"/>
      <c r="G28" s="11">
        <v>21</v>
      </c>
      <c r="H28" s="18">
        <v>10617825</v>
      </c>
      <c r="I28" s="18">
        <v>10617825</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1169995</v>
      </c>
      <c r="I35" s="18">
        <v>1092256</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5173834</v>
      </c>
      <c r="I38" s="120">
        <f>I39+I40+I41+I42</f>
        <v>7651298</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5173834</v>
      </c>
      <c r="I41" s="18">
        <v>7651298</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103137</v>
      </c>
      <c r="I43" s="18">
        <v>103137</v>
      </c>
    </row>
    <row r="44" spans="1:9" ht="12.75" customHeight="1" x14ac:dyDescent="0.2">
      <c r="A44" s="184" t="s">
        <v>303</v>
      </c>
      <c r="B44" s="184"/>
      <c r="C44" s="184"/>
      <c r="D44" s="184"/>
      <c r="E44" s="184"/>
      <c r="F44" s="184"/>
      <c r="G44" s="12">
        <v>37</v>
      </c>
      <c r="H44" s="120">
        <f>H45+H53+H60+H70</f>
        <v>381143769</v>
      </c>
      <c r="I44" s="120">
        <f>I45+I53+I60+I70</f>
        <v>427308137</v>
      </c>
    </row>
    <row r="45" spans="1:9" ht="12.75" customHeight="1" x14ac:dyDescent="0.2">
      <c r="A45" s="186" t="s">
        <v>39</v>
      </c>
      <c r="B45" s="186"/>
      <c r="C45" s="186"/>
      <c r="D45" s="186"/>
      <c r="E45" s="186"/>
      <c r="F45" s="186"/>
      <c r="G45" s="12">
        <v>38</v>
      </c>
      <c r="H45" s="120">
        <f>SUM(H46:H52)</f>
        <v>85494562</v>
      </c>
      <c r="I45" s="120">
        <f>SUM(I46:I52)</f>
        <v>94715503</v>
      </c>
    </row>
    <row r="46" spans="1:9" ht="12.75" customHeight="1" x14ac:dyDescent="0.2">
      <c r="A46" s="182" t="s">
        <v>40</v>
      </c>
      <c r="B46" s="182"/>
      <c r="C46" s="182"/>
      <c r="D46" s="182"/>
      <c r="E46" s="182"/>
      <c r="F46" s="182"/>
      <c r="G46" s="11">
        <v>39</v>
      </c>
      <c r="H46" s="18">
        <v>22212</v>
      </c>
      <c r="I46" s="18">
        <v>27406</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84294979</v>
      </c>
      <c r="I49" s="18">
        <v>94228136</v>
      </c>
    </row>
    <row r="50" spans="1:9" ht="12.75" customHeight="1" x14ac:dyDescent="0.2">
      <c r="A50" s="182" t="s">
        <v>44</v>
      </c>
      <c r="B50" s="182"/>
      <c r="C50" s="182"/>
      <c r="D50" s="182"/>
      <c r="E50" s="182"/>
      <c r="F50" s="182"/>
      <c r="G50" s="11">
        <v>43</v>
      </c>
      <c r="H50" s="18">
        <v>1177371</v>
      </c>
      <c r="I50" s="18">
        <v>459961</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285659735</v>
      </c>
      <c r="I53" s="120">
        <f>SUM(I54:I59)</f>
        <v>312237417</v>
      </c>
    </row>
    <row r="54" spans="1:9" ht="12.75" customHeight="1" x14ac:dyDescent="0.2">
      <c r="A54" s="182" t="s">
        <v>48</v>
      </c>
      <c r="B54" s="182"/>
      <c r="C54" s="182"/>
      <c r="D54" s="182"/>
      <c r="E54" s="182"/>
      <c r="F54" s="182"/>
      <c r="G54" s="11">
        <v>47</v>
      </c>
      <c r="H54" s="18">
        <v>17748254</v>
      </c>
      <c r="I54" s="18">
        <v>17204633</v>
      </c>
    </row>
    <row r="55" spans="1:9" ht="12.75" customHeight="1" x14ac:dyDescent="0.2">
      <c r="A55" s="182" t="s">
        <v>49</v>
      </c>
      <c r="B55" s="182"/>
      <c r="C55" s="182"/>
      <c r="D55" s="182"/>
      <c r="E55" s="182"/>
      <c r="F55" s="182"/>
      <c r="G55" s="11">
        <v>48</v>
      </c>
      <c r="H55" s="18">
        <v>4708676</v>
      </c>
      <c r="I55" s="18">
        <v>5046438</v>
      </c>
    </row>
    <row r="56" spans="1:9" ht="12.75" customHeight="1" x14ac:dyDescent="0.2">
      <c r="A56" s="182" t="s">
        <v>50</v>
      </c>
      <c r="B56" s="182"/>
      <c r="C56" s="182"/>
      <c r="D56" s="182"/>
      <c r="E56" s="182"/>
      <c r="F56" s="182"/>
      <c r="G56" s="11">
        <v>49</v>
      </c>
      <c r="H56" s="18">
        <v>262663831</v>
      </c>
      <c r="I56" s="18">
        <v>289380296</v>
      </c>
    </row>
    <row r="57" spans="1:9" ht="12.75" customHeight="1" x14ac:dyDescent="0.2">
      <c r="A57" s="182" t="s">
        <v>51</v>
      </c>
      <c r="B57" s="182"/>
      <c r="C57" s="182"/>
      <c r="D57" s="182"/>
      <c r="E57" s="182"/>
      <c r="F57" s="182"/>
      <c r="G57" s="11">
        <v>50</v>
      </c>
      <c r="H57" s="18">
        <v>892</v>
      </c>
      <c r="I57" s="18">
        <v>747</v>
      </c>
    </row>
    <row r="58" spans="1:9" ht="12.75" customHeight="1" x14ac:dyDescent="0.2">
      <c r="A58" s="182" t="s">
        <v>52</v>
      </c>
      <c r="B58" s="182"/>
      <c r="C58" s="182"/>
      <c r="D58" s="182"/>
      <c r="E58" s="182"/>
      <c r="F58" s="182"/>
      <c r="G58" s="11">
        <v>51</v>
      </c>
      <c r="H58" s="18">
        <v>121627</v>
      </c>
      <c r="I58" s="18">
        <v>139167</v>
      </c>
    </row>
    <row r="59" spans="1:9" ht="12.75" customHeight="1" x14ac:dyDescent="0.2">
      <c r="A59" s="182" t="s">
        <v>53</v>
      </c>
      <c r="B59" s="182"/>
      <c r="C59" s="182"/>
      <c r="D59" s="182"/>
      <c r="E59" s="182"/>
      <c r="F59" s="182"/>
      <c r="G59" s="11">
        <v>52</v>
      </c>
      <c r="H59" s="18">
        <v>416455</v>
      </c>
      <c r="I59" s="18">
        <v>466136</v>
      </c>
    </row>
    <row r="60" spans="1:9" ht="12.75" customHeight="1" x14ac:dyDescent="0.2">
      <c r="A60" s="186" t="s">
        <v>54</v>
      </c>
      <c r="B60" s="186"/>
      <c r="C60" s="186"/>
      <c r="D60" s="186"/>
      <c r="E60" s="186"/>
      <c r="F60" s="186"/>
      <c r="G60" s="12">
        <v>53</v>
      </c>
      <c r="H60" s="120">
        <f>SUM(H61:H69)</f>
        <v>375199</v>
      </c>
      <c r="I60" s="120">
        <f>SUM(I61:I69)</f>
        <v>350095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375199</v>
      </c>
      <c r="I68" s="18">
        <v>350095</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9614273</v>
      </c>
      <c r="I70" s="18">
        <v>20005122</v>
      </c>
    </row>
    <row r="71" spans="1:9" ht="12.75" customHeight="1" x14ac:dyDescent="0.2">
      <c r="A71" s="183" t="s">
        <v>58</v>
      </c>
      <c r="B71" s="183"/>
      <c r="C71" s="183"/>
      <c r="D71" s="183"/>
      <c r="E71" s="183"/>
      <c r="F71" s="183"/>
      <c r="G71" s="11">
        <v>64</v>
      </c>
      <c r="H71" s="18">
        <v>126674</v>
      </c>
      <c r="I71" s="18">
        <v>402209</v>
      </c>
    </row>
    <row r="72" spans="1:9" ht="12.75" customHeight="1" x14ac:dyDescent="0.2">
      <c r="A72" s="184" t="s">
        <v>304</v>
      </c>
      <c r="B72" s="184"/>
      <c r="C72" s="184"/>
      <c r="D72" s="184"/>
      <c r="E72" s="184"/>
      <c r="F72" s="184"/>
      <c r="G72" s="12">
        <v>65</v>
      </c>
      <c r="H72" s="120">
        <f>H8+H9+H44+H71</f>
        <v>437128959</v>
      </c>
      <c r="I72" s="120">
        <f>I8+I9+I44+I71</f>
        <v>486410716</v>
      </c>
    </row>
    <row r="73" spans="1:9" ht="12.75" customHeight="1" x14ac:dyDescent="0.2">
      <c r="A73" s="183" t="s">
        <v>59</v>
      </c>
      <c r="B73" s="183"/>
      <c r="C73" s="183"/>
      <c r="D73" s="183"/>
      <c r="E73" s="183"/>
      <c r="F73" s="183"/>
      <c r="G73" s="11">
        <v>66</v>
      </c>
      <c r="H73" s="18">
        <v>17986717</v>
      </c>
      <c r="I73" s="18">
        <v>23829610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95257771</v>
      </c>
      <c r="I75" s="121">
        <f>I76+I77+I78+I84+I85+I91+I94+I97</f>
        <v>99233809</v>
      </c>
    </row>
    <row r="76" spans="1:9" ht="12.75" customHeight="1" x14ac:dyDescent="0.2">
      <c r="A76" s="182" t="s">
        <v>61</v>
      </c>
      <c r="B76" s="182"/>
      <c r="C76" s="182"/>
      <c r="D76" s="182"/>
      <c r="E76" s="182"/>
      <c r="F76" s="182"/>
      <c r="G76" s="11">
        <v>68</v>
      </c>
      <c r="H76" s="18">
        <v>27778480</v>
      </c>
      <c r="I76" s="18">
        <v>27778480</v>
      </c>
    </row>
    <row r="77" spans="1:9" ht="12.75" customHeight="1" x14ac:dyDescent="0.2">
      <c r="A77" s="182" t="s">
        <v>62</v>
      </c>
      <c r="B77" s="182"/>
      <c r="C77" s="182"/>
      <c r="D77" s="182"/>
      <c r="E77" s="182"/>
      <c r="F77" s="182"/>
      <c r="G77" s="11">
        <v>69</v>
      </c>
      <c r="H77" s="18">
        <v>-282844</v>
      </c>
      <c r="I77" s="18">
        <v>-282844</v>
      </c>
    </row>
    <row r="78" spans="1:9" ht="12.75" customHeight="1" x14ac:dyDescent="0.2">
      <c r="A78" s="186" t="s">
        <v>63</v>
      </c>
      <c r="B78" s="186"/>
      <c r="C78" s="186"/>
      <c r="D78" s="186"/>
      <c r="E78" s="186"/>
      <c r="F78" s="186"/>
      <c r="G78" s="12">
        <v>70</v>
      </c>
      <c r="H78" s="121">
        <f>SUM(H79:H83)</f>
        <v>11067694</v>
      </c>
      <c r="I78" s="121">
        <f>SUM(I79:I83)</f>
        <v>11067694</v>
      </c>
    </row>
    <row r="79" spans="1:9" ht="12.75" customHeight="1" x14ac:dyDescent="0.2">
      <c r="A79" s="182" t="s">
        <v>64</v>
      </c>
      <c r="B79" s="182"/>
      <c r="C79" s="182"/>
      <c r="D79" s="182"/>
      <c r="E79" s="182"/>
      <c r="F79" s="182"/>
      <c r="G79" s="11">
        <v>71</v>
      </c>
      <c r="H79" s="18">
        <v>2461810</v>
      </c>
      <c r="I79" s="18">
        <v>2461810</v>
      </c>
    </row>
    <row r="80" spans="1:9" ht="12.75" customHeight="1" x14ac:dyDescent="0.2">
      <c r="A80" s="182" t="s">
        <v>65</v>
      </c>
      <c r="B80" s="182"/>
      <c r="C80" s="182"/>
      <c r="D80" s="182"/>
      <c r="E80" s="182"/>
      <c r="F80" s="182"/>
      <c r="G80" s="11">
        <v>72</v>
      </c>
      <c r="H80" s="18">
        <v>6478463</v>
      </c>
      <c r="I80" s="18">
        <v>6478463</v>
      </c>
    </row>
    <row r="81" spans="1:9" ht="12.75" customHeight="1" x14ac:dyDescent="0.2">
      <c r="A81" s="182" t="s">
        <v>66</v>
      </c>
      <c r="B81" s="182"/>
      <c r="C81" s="182"/>
      <c r="D81" s="182"/>
      <c r="E81" s="182"/>
      <c r="F81" s="182"/>
      <c r="G81" s="11">
        <v>73</v>
      </c>
      <c r="H81" s="18">
        <v>-2081712</v>
      </c>
      <c r="I81" s="18">
        <v>-2081712</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4209133</v>
      </c>
      <c r="I83" s="18">
        <v>4209133</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41439674</v>
      </c>
      <c r="I91" s="120">
        <f>I92-I93</f>
        <v>56803623</v>
      </c>
    </row>
    <row r="92" spans="1:9" ht="12.75" customHeight="1" x14ac:dyDescent="0.2">
      <c r="A92" s="182" t="s">
        <v>72</v>
      </c>
      <c r="B92" s="182"/>
      <c r="C92" s="182"/>
      <c r="D92" s="182"/>
      <c r="E92" s="182"/>
      <c r="F92" s="182"/>
      <c r="G92" s="11">
        <v>84</v>
      </c>
      <c r="H92" s="18">
        <v>41439674</v>
      </c>
      <c r="I92" s="18">
        <v>56803623</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15254767</v>
      </c>
      <c r="I94" s="120">
        <f>I95-I96</f>
        <v>3866856</v>
      </c>
    </row>
    <row r="95" spans="1:9" ht="12.75" customHeight="1" x14ac:dyDescent="0.2">
      <c r="A95" s="182" t="s">
        <v>74</v>
      </c>
      <c r="B95" s="182"/>
      <c r="C95" s="182"/>
      <c r="D95" s="182"/>
      <c r="E95" s="182"/>
      <c r="F95" s="182"/>
      <c r="G95" s="11">
        <v>87</v>
      </c>
      <c r="H95" s="18">
        <v>15254767</v>
      </c>
      <c r="I95" s="18">
        <v>3866856</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105774</v>
      </c>
      <c r="I98" s="120">
        <f>SUM(I99:I104)</f>
        <v>105774</v>
      </c>
    </row>
    <row r="99" spans="1:9" ht="12.75" customHeight="1" x14ac:dyDescent="0.2">
      <c r="A99" s="182" t="s">
        <v>77</v>
      </c>
      <c r="B99" s="182"/>
      <c r="C99" s="182"/>
      <c r="D99" s="182"/>
      <c r="E99" s="182"/>
      <c r="F99" s="182"/>
      <c r="G99" s="11">
        <v>91</v>
      </c>
      <c r="H99" s="18">
        <v>105774</v>
      </c>
      <c r="I99" s="18">
        <v>105774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5346536</v>
      </c>
      <c r="I105" s="120">
        <f>SUM(I106:I116)</f>
        <v>7565216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186133</v>
      </c>
      <c r="I111" s="18">
        <v>128743</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4238199</v>
      </c>
      <c r="I113" s="18">
        <v>6386485</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922204</v>
      </c>
      <c r="I115" s="18">
        <v>1049988</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335468508</v>
      </c>
      <c r="I117" s="120">
        <f>SUM(I118:I131)</f>
        <v>377289521</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23930735</v>
      </c>
      <c r="I120" s="18">
        <v>27366640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35344597</v>
      </c>
      <c r="I123" s="18">
        <v>50310104</v>
      </c>
    </row>
    <row r="124" spans="1:9" ht="12.75" customHeight="1" x14ac:dyDescent="0.2">
      <c r="A124" s="182" t="s">
        <v>89</v>
      </c>
      <c r="B124" s="182"/>
      <c r="C124" s="182"/>
      <c r="D124" s="182"/>
      <c r="E124" s="182"/>
      <c r="F124" s="182"/>
      <c r="G124" s="11">
        <v>116</v>
      </c>
      <c r="H124" s="18">
        <v>392230</v>
      </c>
      <c r="I124" s="18">
        <v>10424</v>
      </c>
    </row>
    <row r="125" spans="1:9" ht="12.75" customHeight="1" x14ac:dyDescent="0.2">
      <c r="A125" s="182" t="s">
        <v>90</v>
      </c>
      <c r="B125" s="182"/>
      <c r="C125" s="182"/>
      <c r="D125" s="182"/>
      <c r="E125" s="182"/>
      <c r="F125" s="182"/>
      <c r="G125" s="11">
        <v>117</v>
      </c>
      <c r="H125" s="18">
        <v>269763392</v>
      </c>
      <c r="I125" s="18">
        <v>293972328</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1302642</v>
      </c>
      <c r="I127" s="18">
        <v>928583</v>
      </c>
    </row>
    <row r="128" spans="1:9" x14ac:dyDescent="0.2">
      <c r="A128" s="182" t="s">
        <v>95</v>
      </c>
      <c r="B128" s="182"/>
      <c r="C128" s="182"/>
      <c r="D128" s="182"/>
      <c r="E128" s="182"/>
      <c r="F128" s="182"/>
      <c r="G128" s="11">
        <v>120</v>
      </c>
      <c r="H128" s="18">
        <v>3910233</v>
      </c>
      <c r="I128" s="18">
        <v>3802210</v>
      </c>
    </row>
    <row r="129" spans="1:9" x14ac:dyDescent="0.2">
      <c r="A129" s="182" t="s">
        <v>96</v>
      </c>
      <c r="B129" s="182"/>
      <c r="C129" s="182"/>
      <c r="D129" s="182"/>
      <c r="E129" s="182"/>
      <c r="F129" s="182"/>
      <c r="G129" s="11">
        <v>121</v>
      </c>
      <c r="H129" s="18">
        <v>5076</v>
      </c>
      <c r="I129" s="18">
        <v>5076</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819603</v>
      </c>
      <c r="I131" s="18">
        <v>894156</v>
      </c>
    </row>
    <row r="132" spans="1:9" ht="22.15" customHeight="1" x14ac:dyDescent="0.2">
      <c r="A132" s="183" t="s">
        <v>99</v>
      </c>
      <c r="B132" s="183"/>
      <c r="C132" s="183"/>
      <c r="D132" s="183"/>
      <c r="E132" s="183"/>
      <c r="F132" s="183"/>
      <c r="G132" s="11">
        <v>124</v>
      </c>
      <c r="H132" s="18">
        <v>950370</v>
      </c>
      <c r="I132" s="18">
        <v>2216396</v>
      </c>
    </row>
    <row r="133" spans="1:9" ht="12.75" customHeight="1" x14ac:dyDescent="0.2">
      <c r="A133" s="184" t="s">
        <v>358</v>
      </c>
      <c r="B133" s="184"/>
      <c r="C133" s="184"/>
      <c r="D133" s="184"/>
      <c r="E133" s="184"/>
      <c r="F133" s="184"/>
      <c r="G133" s="12">
        <v>125</v>
      </c>
      <c r="H133" s="120">
        <f>H75+H98+H105+H117+H132</f>
        <v>437128959</v>
      </c>
      <c r="I133" s="120">
        <f>I75+I98+I105+I117+I132</f>
        <v>486410716</v>
      </c>
    </row>
    <row r="134" spans="1:9" x14ac:dyDescent="0.2">
      <c r="A134" s="183" t="s">
        <v>100</v>
      </c>
      <c r="B134" s="183"/>
      <c r="C134" s="183"/>
      <c r="D134" s="183"/>
      <c r="E134" s="183"/>
      <c r="F134" s="183"/>
      <c r="G134" s="11">
        <v>126</v>
      </c>
      <c r="H134" s="18">
        <v>17986717</v>
      </c>
      <c r="I134" s="18">
        <v>23829610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H17" sqref="H1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464</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462</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199703568</v>
      </c>
      <c r="I8" s="52">
        <f>SUM(I9:I13)</f>
        <v>199703568</v>
      </c>
      <c r="J8" s="52">
        <f>SUM(J9:J13)</f>
        <v>223382346</v>
      </c>
      <c r="K8" s="52">
        <f>SUM(K9:K13)</f>
        <v>223382346</v>
      </c>
    </row>
    <row r="9" spans="1:11" ht="12.75" customHeight="1" x14ac:dyDescent="0.2">
      <c r="A9" s="182" t="s">
        <v>115</v>
      </c>
      <c r="B9" s="182"/>
      <c r="C9" s="182"/>
      <c r="D9" s="182"/>
      <c r="E9" s="182"/>
      <c r="F9" s="182"/>
      <c r="G9" s="11">
        <v>2</v>
      </c>
      <c r="H9" s="53">
        <v>16454589</v>
      </c>
      <c r="I9" s="53">
        <v>16454589</v>
      </c>
      <c r="J9" s="53">
        <v>16673384</v>
      </c>
      <c r="K9" s="53">
        <v>16673384</v>
      </c>
    </row>
    <row r="10" spans="1:11" ht="12.75" customHeight="1" x14ac:dyDescent="0.2">
      <c r="A10" s="182" t="s">
        <v>116</v>
      </c>
      <c r="B10" s="182"/>
      <c r="C10" s="182"/>
      <c r="D10" s="182"/>
      <c r="E10" s="182"/>
      <c r="F10" s="182"/>
      <c r="G10" s="11">
        <v>3</v>
      </c>
      <c r="H10" s="53">
        <v>182275348</v>
      </c>
      <c r="I10" s="53">
        <v>182275348</v>
      </c>
      <c r="J10" s="53">
        <v>205179129</v>
      </c>
      <c r="K10" s="53">
        <v>205179129</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18412</v>
      </c>
      <c r="I12" s="53">
        <v>18412</v>
      </c>
      <c r="J12" s="53">
        <v>14963</v>
      </c>
      <c r="K12" s="53">
        <v>14963</v>
      </c>
    </row>
    <row r="13" spans="1:11" ht="12.75" customHeight="1" x14ac:dyDescent="0.2">
      <c r="A13" s="182" t="s">
        <v>119</v>
      </c>
      <c r="B13" s="182"/>
      <c r="C13" s="182"/>
      <c r="D13" s="182"/>
      <c r="E13" s="182"/>
      <c r="F13" s="182"/>
      <c r="G13" s="11">
        <v>6</v>
      </c>
      <c r="H13" s="53">
        <v>955219</v>
      </c>
      <c r="I13" s="53">
        <v>955219</v>
      </c>
      <c r="J13" s="53">
        <v>1514870</v>
      </c>
      <c r="K13" s="53">
        <v>1514870</v>
      </c>
    </row>
    <row r="14" spans="1:11" ht="12.75" customHeight="1" x14ac:dyDescent="0.2">
      <c r="A14" s="213" t="s">
        <v>360</v>
      </c>
      <c r="B14" s="213"/>
      <c r="C14" s="213"/>
      <c r="D14" s="213"/>
      <c r="E14" s="213"/>
      <c r="F14" s="213"/>
      <c r="G14" s="12">
        <v>7</v>
      </c>
      <c r="H14" s="52">
        <f>H15+H16+H20+H24+H25+H26+H29+H36</f>
        <v>195517859</v>
      </c>
      <c r="I14" s="52">
        <f>I15+I16+I20+I24+I25+I26+I29+I36</f>
        <v>195517859</v>
      </c>
      <c r="J14" s="52">
        <f>J15+J16+J20+J24+J25+J26+J29+J36</f>
        <v>218766647</v>
      </c>
      <c r="K14" s="52">
        <f>K15+K16+K20+K24+K25+K26+K29+K36</f>
        <v>218766647</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190910083</v>
      </c>
      <c r="I16" s="52">
        <f>SUM(I17:I19)</f>
        <v>190910083</v>
      </c>
      <c r="J16" s="52">
        <f>SUM(J17:J19)</f>
        <v>213441801</v>
      </c>
      <c r="K16" s="52">
        <f>SUM(K17:K19)</f>
        <v>213441801</v>
      </c>
    </row>
    <row r="17" spans="1:11" ht="12.75" customHeight="1" x14ac:dyDescent="0.2">
      <c r="A17" s="216" t="s">
        <v>120</v>
      </c>
      <c r="B17" s="216"/>
      <c r="C17" s="216"/>
      <c r="D17" s="216"/>
      <c r="E17" s="216"/>
      <c r="F17" s="216"/>
      <c r="G17" s="11">
        <v>10</v>
      </c>
      <c r="H17" s="53">
        <v>496444</v>
      </c>
      <c r="I17" s="53">
        <v>496444</v>
      </c>
      <c r="J17" s="53">
        <v>443598</v>
      </c>
      <c r="K17" s="53">
        <v>443598</v>
      </c>
    </row>
    <row r="18" spans="1:11" ht="12.75" customHeight="1" x14ac:dyDescent="0.2">
      <c r="A18" s="216" t="s">
        <v>121</v>
      </c>
      <c r="B18" s="216"/>
      <c r="C18" s="216"/>
      <c r="D18" s="216"/>
      <c r="E18" s="216"/>
      <c r="F18" s="216"/>
      <c r="G18" s="11">
        <v>11</v>
      </c>
      <c r="H18" s="53">
        <f>189216274+178074</f>
        <v>189394348</v>
      </c>
      <c r="I18" s="53">
        <f>189216274+178074</f>
        <v>189394348</v>
      </c>
      <c r="J18" s="53">
        <v>211813730</v>
      </c>
      <c r="K18" s="53">
        <v>211813730</v>
      </c>
    </row>
    <row r="19" spans="1:11" ht="12.75" customHeight="1" x14ac:dyDescent="0.2">
      <c r="A19" s="216" t="s">
        <v>122</v>
      </c>
      <c r="B19" s="216"/>
      <c r="C19" s="216"/>
      <c r="D19" s="216"/>
      <c r="E19" s="216"/>
      <c r="F19" s="216"/>
      <c r="G19" s="11">
        <v>12</v>
      </c>
      <c r="H19" s="53">
        <v>1019291</v>
      </c>
      <c r="I19" s="53">
        <v>1019291</v>
      </c>
      <c r="J19" s="53">
        <v>1184473</v>
      </c>
      <c r="K19" s="53">
        <v>1184473</v>
      </c>
    </row>
    <row r="20" spans="1:11" ht="12.75" customHeight="1" x14ac:dyDescent="0.2">
      <c r="A20" s="186" t="s">
        <v>441</v>
      </c>
      <c r="B20" s="186"/>
      <c r="C20" s="186"/>
      <c r="D20" s="186"/>
      <c r="E20" s="186"/>
      <c r="F20" s="186"/>
      <c r="G20" s="12">
        <v>13</v>
      </c>
      <c r="H20" s="52">
        <f>SUM(H21:H23)</f>
        <v>2791713</v>
      </c>
      <c r="I20" s="52">
        <f>SUM(I21:I23)</f>
        <v>2791713</v>
      </c>
      <c r="J20" s="52">
        <f>SUM(J21:J23)</f>
        <v>3058474</v>
      </c>
      <c r="K20" s="52">
        <f>SUM(K21:K23)</f>
        <v>3058474</v>
      </c>
    </row>
    <row r="21" spans="1:11" ht="12.75" customHeight="1" x14ac:dyDescent="0.2">
      <c r="A21" s="216" t="s">
        <v>105</v>
      </c>
      <c r="B21" s="216"/>
      <c r="C21" s="216"/>
      <c r="D21" s="216"/>
      <c r="E21" s="216"/>
      <c r="F21" s="216"/>
      <c r="G21" s="11">
        <v>14</v>
      </c>
      <c r="H21" s="53">
        <v>1757050</v>
      </c>
      <c r="I21" s="53">
        <v>1757050</v>
      </c>
      <c r="J21" s="53">
        <v>1925313</v>
      </c>
      <c r="K21" s="53">
        <v>1925313</v>
      </c>
    </row>
    <row r="22" spans="1:11" ht="12.75" customHeight="1" x14ac:dyDescent="0.2">
      <c r="A22" s="216" t="s">
        <v>106</v>
      </c>
      <c r="B22" s="216"/>
      <c r="C22" s="216"/>
      <c r="D22" s="216"/>
      <c r="E22" s="216"/>
      <c r="F22" s="216"/>
      <c r="G22" s="11">
        <v>15</v>
      </c>
      <c r="H22" s="53">
        <v>674045</v>
      </c>
      <c r="I22" s="53">
        <v>674045</v>
      </c>
      <c r="J22" s="53">
        <v>741890</v>
      </c>
      <c r="K22" s="53">
        <v>741890</v>
      </c>
    </row>
    <row r="23" spans="1:11" ht="12.75" customHeight="1" x14ac:dyDescent="0.2">
      <c r="A23" s="216" t="s">
        <v>107</v>
      </c>
      <c r="B23" s="216"/>
      <c r="C23" s="216"/>
      <c r="D23" s="216"/>
      <c r="E23" s="216"/>
      <c r="F23" s="216"/>
      <c r="G23" s="11">
        <v>16</v>
      </c>
      <c r="H23" s="53">
        <v>360618</v>
      </c>
      <c r="I23" s="53">
        <v>360618</v>
      </c>
      <c r="J23" s="53">
        <v>391271</v>
      </c>
      <c r="K23" s="53">
        <v>391271</v>
      </c>
    </row>
    <row r="24" spans="1:11" ht="12.75" customHeight="1" x14ac:dyDescent="0.2">
      <c r="A24" s="182" t="s">
        <v>108</v>
      </c>
      <c r="B24" s="182"/>
      <c r="C24" s="182"/>
      <c r="D24" s="182"/>
      <c r="E24" s="182"/>
      <c r="F24" s="182"/>
      <c r="G24" s="11">
        <v>17</v>
      </c>
      <c r="H24" s="53">
        <v>754479</v>
      </c>
      <c r="I24" s="53">
        <v>754479</v>
      </c>
      <c r="J24" s="53">
        <v>840059</v>
      </c>
      <c r="K24" s="53">
        <v>840059</v>
      </c>
    </row>
    <row r="25" spans="1:11" ht="12.75" customHeight="1" x14ac:dyDescent="0.2">
      <c r="A25" s="182" t="s">
        <v>109</v>
      </c>
      <c r="B25" s="182"/>
      <c r="C25" s="182"/>
      <c r="D25" s="182"/>
      <c r="E25" s="182"/>
      <c r="F25" s="182"/>
      <c r="G25" s="11">
        <v>18</v>
      </c>
      <c r="H25" s="53">
        <f>1344773-178074</f>
        <v>1166699</v>
      </c>
      <c r="I25" s="53">
        <f>1344773-178074</f>
        <v>1166699</v>
      </c>
      <c r="J25" s="53">
        <v>1350965</v>
      </c>
      <c r="K25" s="53">
        <v>1350965</v>
      </c>
    </row>
    <row r="26" spans="1:11" ht="12.75" customHeight="1" x14ac:dyDescent="0.2">
      <c r="A26" s="186" t="s">
        <v>442</v>
      </c>
      <c r="B26" s="186"/>
      <c r="C26" s="186"/>
      <c r="D26" s="186"/>
      <c r="E26" s="186"/>
      <c r="F26" s="186"/>
      <c r="G26" s="12">
        <v>19</v>
      </c>
      <c r="H26" s="52">
        <f>H27+H28</f>
        <v>-105115</v>
      </c>
      <c r="I26" s="52">
        <f>I27+I28</f>
        <v>-105115</v>
      </c>
      <c r="J26" s="52">
        <f>J27+J28</f>
        <v>75348</v>
      </c>
      <c r="K26" s="52">
        <f>K27+K28</f>
        <v>75348</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-105115</v>
      </c>
      <c r="I28" s="53">
        <v>-105115</v>
      </c>
      <c r="J28" s="53">
        <v>75348</v>
      </c>
      <c r="K28" s="53">
        <v>75348</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605366</v>
      </c>
      <c r="I37" s="52">
        <f>SUM(I38:I47)</f>
        <v>605366</v>
      </c>
      <c r="J37" s="52">
        <f>SUM(J38:J47)</f>
        <v>499971</v>
      </c>
      <c r="K37" s="52">
        <f>SUM(K38:K47)</f>
        <v>499971</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605366</v>
      </c>
      <c r="I44" s="53">
        <v>605366</v>
      </c>
      <c r="J44" s="53">
        <v>499971</v>
      </c>
      <c r="K44" s="53">
        <v>499971</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198715</v>
      </c>
      <c r="I48" s="52">
        <f>SUM(I49:I55)</f>
        <v>198715</v>
      </c>
      <c r="J48" s="52">
        <f>SUM(J49:J55)</f>
        <v>367566</v>
      </c>
      <c r="K48" s="52">
        <f>SUM(K49:K55)</f>
        <v>367566</v>
      </c>
    </row>
    <row r="49" spans="1:11" ht="25.15" customHeight="1" x14ac:dyDescent="0.2">
      <c r="A49" s="182" t="s">
        <v>141</v>
      </c>
      <c r="B49" s="182"/>
      <c r="C49" s="182"/>
      <c r="D49" s="182"/>
      <c r="E49" s="182"/>
      <c r="F49" s="182"/>
      <c r="G49" s="11">
        <v>42</v>
      </c>
      <c r="H49" s="53">
        <v>23272</v>
      </c>
      <c r="I49" s="53">
        <v>23272</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175443</v>
      </c>
      <c r="I51" s="53">
        <v>175443</v>
      </c>
      <c r="J51" s="53">
        <v>367566</v>
      </c>
      <c r="K51" s="53">
        <v>367566</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200308934</v>
      </c>
      <c r="I60" s="52">
        <f t="shared" ref="I60:K60" si="0">I8+I37+I56+I57</f>
        <v>200308934</v>
      </c>
      <c r="J60" s="52">
        <f t="shared" si="0"/>
        <v>223882317</v>
      </c>
      <c r="K60" s="52">
        <f t="shared" si="0"/>
        <v>223882317</v>
      </c>
    </row>
    <row r="61" spans="1:11" ht="12.75" customHeight="1" x14ac:dyDescent="0.2">
      <c r="A61" s="213" t="s">
        <v>364</v>
      </c>
      <c r="B61" s="213"/>
      <c r="C61" s="213"/>
      <c r="D61" s="213"/>
      <c r="E61" s="213"/>
      <c r="F61" s="213"/>
      <c r="G61" s="12">
        <v>54</v>
      </c>
      <c r="H61" s="52">
        <f>H14+H48+H58+H59</f>
        <v>195716574</v>
      </c>
      <c r="I61" s="52">
        <f t="shared" ref="I61:K61" si="1">I14+I48+I58+I59</f>
        <v>195716574</v>
      </c>
      <c r="J61" s="52">
        <f t="shared" si="1"/>
        <v>219134213</v>
      </c>
      <c r="K61" s="52">
        <f t="shared" si="1"/>
        <v>219134213</v>
      </c>
    </row>
    <row r="62" spans="1:11" ht="12.75" customHeight="1" x14ac:dyDescent="0.2">
      <c r="A62" s="213" t="s">
        <v>365</v>
      </c>
      <c r="B62" s="213"/>
      <c r="C62" s="213"/>
      <c r="D62" s="213"/>
      <c r="E62" s="213"/>
      <c r="F62" s="213"/>
      <c r="G62" s="12">
        <v>55</v>
      </c>
      <c r="H62" s="52">
        <f>H60-H61</f>
        <v>4592360</v>
      </c>
      <c r="I62" s="52">
        <f t="shared" ref="I62:K62" si="2">I60-I61</f>
        <v>4592360</v>
      </c>
      <c r="J62" s="52">
        <f t="shared" si="2"/>
        <v>4748104</v>
      </c>
      <c r="K62" s="52">
        <f t="shared" si="2"/>
        <v>4748104</v>
      </c>
    </row>
    <row r="63" spans="1:11" ht="12.75" customHeight="1" x14ac:dyDescent="0.2">
      <c r="A63" s="214" t="s">
        <v>366</v>
      </c>
      <c r="B63" s="214"/>
      <c r="C63" s="214"/>
      <c r="D63" s="214"/>
      <c r="E63" s="214"/>
      <c r="F63" s="214"/>
      <c r="G63" s="12">
        <v>56</v>
      </c>
      <c r="H63" s="52">
        <f>+IF((H60-H61)&gt;0,(H60-H61),0)</f>
        <v>4592360</v>
      </c>
      <c r="I63" s="52">
        <f t="shared" ref="I63:K63" si="3">+IF((I60-I61)&gt;0,(I60-I61),0)</f>
        <v>4592360</v>
      </c>
      <c r="J63" s="52">
        <f t="shared" si="3"/>
        <v>4748104</v>
      </c>
      <c r="K63" s="52">
        <f t="shared" si="3"/>
        <v>4748104</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859690</v>
      </c>
      <c r="I65" s="53">
        <v>859690</v>
      </c>
      <c r="J65" s="53">
        <v>881248</v>
      </c>
      <c r="K65" s="53">
        <v>881248</v>
      </c>
    </row>
    <row r="66" spans="1:11" ht="12.75" customHeight="1" x14ac:dyDescent="0.2">
      <c r="A66" s="213" t="s">
        <v>368</v>
      </c>
      <c r="B66" s="213"/>
      <c r="C66" s="213"/>
      <c r="D66" s="213"/>
      <c r="E66" s="213"/>
      <c r="F66" s="213"/>
      <c r="G66" s="12">
        <v>59</v>
      </c>
      <c r="H66" s="52">
        <f>H62-H65</f>
        <v>3732670</v>
      </c>
      <c r="I66" s="52">
        <f t="shared" ref="I66:K66" si="5">I62-I65</f>
        <v>3732670</v>
      </c>
      <c r="J66" s="52">
        <f t="shared" si="5"/>
        <v>3866856</v>
      </c>
      <c r="K66" s="52">
        <f t="shared" si="5"/>
        <v>3866856</v>
      </c>
    </row>
    <row r="67" spans="1:11" ht="12.75" customHeight="1" x14ac:dyDescent="0.2">
      <c r="A67" s="214" t="s">
        <v>369</v>
      </c>
      <c r="B67" s="214"/>
      <c r="C67" s="214"/>
      <c r="D67" s="214"/>
      <c r="E67" s="214"/>
      <c r="F67" s="214"/>
      <c r="G67" s="12">
        <v>60</v>
      </c>
      <c r="H67" s="52">
        <f>+IF((H62-H65)&gt;0,(H62-H65),0)</f>
        <v>3732670</v>
      </c>
      <c r="I67" s="52">
        <f t="shared" ref="I67:K67" si="6">+IF((I62-I65)&gt;0,(I62-I65),0)</f>
        <v>3732670</v>
      </c>
      <c r="J67" s="52">
        <f t="shared" si="6"/>
        <v>3866856</v>
      </c>
      <c r="K67" s="52">
        <f t="shared" si="6"/>
        <v>3866856</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3732670</v>
      </c>
      <c r="I89" s="56">
        <v>3732670</v>
      </c>
      <c r="J89" s="56">
        <v>3866856</v>
      </c>
      <c r="K89" s="56">
        <v>3866856</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3732670</v>
      </c>
      <c r="I109" s="55">
        <f>I89+I108</f>
        <v>3732670</v>
      </c>
      <c r="J109" s="55">
        <f t="shared" ref="J109:K109" si="12">J89+J108</f>
        <v>3866856</v>
      </c>
      <c r="K109" s="55">
        <f t="shared" si="12"/>
        <v>3866856</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G35" sqref="G3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464</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462</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4592360</v>
      </c>
      <c r="I8" s="68">
        <v>4748105</v>
      </c>
    </row>
    <row r="9" spans="1:9" ht="12.75" customHeight="1" x14ac:dyDescent="0.2">
      <c r="A9" s="237" t="s">
        <v>171</v>
      </c>
      <c r="B9" s="237"/>
      <c r="C9" s="237"/>
      <c r="D9" s="237"/>
      <c r="E9" s="237"/>
      <c r="F9" s="237"/>
      <c r="G9" s="69">
        <v>2</v>
      </c>
      <c r="H9" s="70">
        <f>H10+H11+H12+H13+H14+H15+H16+H17</f>
        <v>576967</v>
      </c>
      <c r="I9" s="70">
        <f>I10+I11+I12+I13+I14+I15+I16+I17</f>
        <v>1136211</v>
      </c>
    </row>
    <row r="10" spans="1:9" ht="12.75" customHeight="1" x14ac:dyDescent="0.2">
      <c r="A10" s="216" t="s">
        <v>172</v>
      </c>
      <c r="B10" s="216"/>
      <c r="C10" s="216"/>
      <c r="D10" s="216"/>
      <c r="E10" s="216"/>
      <c r="F10" s="216"/>
      <c r="G10" s="67">
        <v>3</v>
      </c>
      <c r="H10" s="68">
        <v>754479</v>
      </c>
      <c r="I10" s="68">
        <v>840059</v>
      </c>
    </row>
    <row r="11" spans="1:9" ht="22.15" customHeight="1" x14ac:dyDescent="0.2">
      <c r="A11" s="216" t="s">
        <v>173</v>
      </c>
      <c r="B11" s="216"/>
      <c r="C11" s="216"/>
      <c r="D11" s="216"/>
      <c r="E11" s="216"/>
      <c r="F11" s="216"/>
      <c r="G11" s="67">
        <v>4</v>
      </c>
      <c r="H11" s="68">
        <v>-730</v>
      </c>
      <c r="I11" s="68">
        <v>-79134</v>
      </c>
    </row>
    <row r="12" spans="1:9" ht="23.45" customHeight="1" x14ac:dyDescent="0.2">
      <c r="A12" s="216" t="s">
        <v>174</v>
      </c>
      <c r="B12" s="216"/>
      <c r="C12" s="216"/>
      <c r="D12" s="216"/>
      <c r="E12" s="216"/>
      <c r="F12" s="216"/>
      <c r="G12" s="67">
        <v>5</v>
      </c>
      <c r="H12" s="68">
        <v>-105115</v>
      </c>
      <c r="I12" s="68">
        <v>75348</v>
      </c>
    </row>
    <row r="13" spans="1:9" ht="12.75" customHeight="1" x14ac:dyDescent="0.2">
      <c r="A13" s="216" t="s">
        <v>175</v>
      </c>
      <c r="B13" s="216"/>
      <c r="C13" s="216"/>
      <c r="D13" s="216"/>
      <c r="E13" s="216"/>
      <c r="F13" s="216"/>
      <c r="G13" s="67">
        <v>6</v>
      </c>
      <c r="H13" s="68">
        <v>-605366</v>
      </c>
      <c r="I13" s="68">
        <v>-499971</v>
      </c>
    </row>
    <row r="14" spans="1:9" ht="12.75" customHeight="1" x14ac:dyDescent="0.2">
      <c r="A14" s="216" t="s">
        <v>176</v>
      </c>
      <c r="B14" s="216"/>
      <c r="C14" s="216"/>
      <c r="D14" s="216"/>
      <c r="E14" s="216"/>
      <c r="F14" s="216"/>
      <c r="G14" s="67">
        <v>7</v>
      </c>
      <c r="H14" s="68">
        <v>175443</v>
      </c>
      <c r="I14" s="68">
        <v>367566</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-408</v>
      </c>
      <c r="I16" s="68">
        <v>3397</v>
      </c>
    </row>
    <row r="17" spans="1:9" ht="25.15" customHeight="1" x14ac:dyDescent="0.2">
      <c r="A17" s="216" t="s">
        <v>179</v>
      </c>
      <c r="B17" s="216"/>
      <c r="C17" s="216"/>
      <c r="D17" s="216"/>
      <c r="E17" s="216"/>
      <c r="F17" s="216"/>
      <c r="G17" s="67">
        <v>10</v>
      </c>
      <c r="H17" s="68">
        <v>358664</v>
      </c>
      <c r="I17" s="68">
        <v>428946</v>
      </c>
    </row>
    <row r="18" spans="1:9" ht="28.15" customHeight="1" x14ac:dyDescent="0.2">
      <c r="A18" s="233" t="s">
        <v>306</v>
      </c>
      <c r="B18" s="233"/>
      <c r="C18" s="233"/>
      <c r="D18" s="233"/>
      <c r="E18" s="233"/>
      <c r="F18" s="233"/>
      <c r="G18" s="69">
        <v>11</v>
      </c>
      <c r="H18" s="70">
        <f>H8+H9</f>
        <v>5169327</v>
      </c>
      <c r="I18" s="70">
        <f>I8+I9</f>
        <v>5884316</v>
      </c>
    </row>
    <row r="19" spans="1:9" ht="12.75" customHeight="1" x14ac:dyDescent="0.2">
      <c r="A19" s="237" t="s">
        <v>180</v>
      </c>
      <c r="B19" s="237"/>
      <c r="C19" s="237"/>
      <c r="D19" s="237"/>
      <c r="E19" s="237"/>
      <c r="F19" s="237"/>
      <c r="G19" s="69">
        <v>12</v>
      </c>
      <c r="H19" s="70">
        <f>H20+H21+H22+H23</f>
        <v>-40924132</v>
      </c>
      <c r="I19" s="70">
        <f>I20+I21+I22+I23</f>
        <v>-8654118</v>
      </c>
    </row>
    <row r="20" spans="1:9" ht="12.75" customHeight="1" x14ac:dyDescent="0.2">
      <c r="A20" s="216" t="s">
        <v>181</v>
      </c>
      <c r="B20" s="216"/>
      <c r="C20" s="216"/>
      <c r="D20" s="216"/>
      <c r="E20" s="216"/>
      <c r="F20" s="216"/>
      <c r="G20" s="67">
        <v>13</v>
      </c>
      <c r="H20" s="68">
        <v>12916950</v>
      </c>
      <c r="I20" s="68">
        <v>30345715</v>
      </c>
    </row>
    <row r="21" spans="1:9" ht="12.75" customHeight="1" x14ac:dyDescent="0.2">
      <c r="A21" s="216" t="s">
        <v>182</v>
      </c>
      <c r="B21" s="216"/>
      <c r="C21" s="216"/>
      <c r="D21" s="216"/>
      <c r="E21" s="216"/>
      <c r="F21" s="216"/>
      <c r="G21" s="67">
        <v>14</v>
      </c>
      <c r="H21" s="68">
        <v>-46833695</v>
      </c>
      <c r="I21" s="68">
        <v>-29497067</v>
      </c>
    </row>
    <row r="22" spans="1:9" ht="12.75" customHeight="1" x14ac:dyDescent="0.2">
      <c r="A22" s="216" t="s">
        <v>183</v>
      </c>
      <c r="B22" s="216"/>
      <c r="C22" s="216"/>
      <c r="D22" s="216"/>
      <c r="E22" s="216"/>
      <c r="F22" s="216"/>
      <c r="G22" s="67">
        <v>15</v>
      </c>
      <c r="H22" s="68">
        <v>-7007387</v>
      </c>
      <c r="I22" s="68">
        <v>-9502766</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-35754805</v>
      </c>
      <c r="I24" s="70">
        <f>I18+I19</f>
        <v>-2769802</v>
      </c>
    </row>
    <row r="25" spans="1:9" ht="12.75" customHeight="1" x14ac:dyDescent="0.2">
      <c r="A25" s="182" t="s">
        <v>186</v>
      </c>
      <c r="B25" s="182"/>
      <c r="C25" s="182"/>
      <c r="D25" s="182"/>
      <c r="E25" s="182"/>
      <c r="F25" s="182"/>
      <c r="G25" s="67">
        <v>18</v>
      </c>
      <c r="H25" s="68">
        <v>-111162</v>
      </c>
      <c r="I25" s="68">
        <v>-22431</v>
      </c>
    </row>
    <row r="26" spans="1:9" ht="12.75" customHeight="1" x14ac:dyDescent="0.2">
      <c r="A26" s="182" t="s">
        <v>187</v>
      </c>
      <c r="B26" s="182"/>
      <c r="C26" s="182"/>
      <c r="D26" s="182"/>
      <c r="E26" s="182"/>
      <c r="F26" s="182"/>
      <c r="G26" s="67">
        <v>19</v>
      </c>
      <c r="H26" s="68">
        <v>-733454</v>
      </c>
      <c r="I26" s="68">
        <v>-869977</v>
      </c>
    </row>
    <row r="27" spans="1:9" ht="25.9" customHeight="1" x14ac:dyDescent="0.2">
      <c r="A27" s="234" t="s">
        <v>188</v>
      </c>
      <c r="B27" s="234"/>
      <c r="C27" s="234"/>
      <c r="D27" s="234"/>
      <c r="E27" s="234"/>
      <c r="F27" s="234"/>
      <c r="G27" s="69">
        <v>20</v>
      </c>
      <c r="H27" s="70">
        <f>H24+H25+H26</f>
        <v>-36599421</v>
      </c>
      <c r="I27" s="70">
        <f>I24+I25+I26</f>
        <v>-3662210</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18977</v>
      </c>
      <c r="I29" s="71">
        <v>83721</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603910</v>
      </c>
      <c r="I31" s="71">
        <v>499334</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715510821</v>
      </c>
      <c r="I33" s="71">
        <v>255579</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716133708</v>
      </c>
      <c r="I35" s="72">
        <f>I29+I30+I31+I32+I33+I34</f>
        <v>838634</v>
      </c>
    </row>
    <row r="36" spans="1:9" ht="22.9" customHeight="1" x14ac:dyDescent="0.2">
      <c r="A36" s="182" t="s">
        <v>197</v>
      </c>
      <c r="B36" s="182"/>
      <c r="C36" s="182"/>
      <c r="D36" s="182"/>
      <c r="E36" s="182"/>
      <c r="F36" s="182"/>
      <c r="G36" s="67">
        <v>28</v>
      </c>
      <c r="H36" s="71">
        <v>-523138</v>
      </c>
      <c r="I36" s="71">
        <v>-1286776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-690057138</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-690580276</v>
      </c>
      <c r="I41" s="72">
        <f>I36+I37+I38+I39+I40</f>
        <v>-1286776</v>
      </c>
    </row>
    <row r="42" spans="1:9" ht="29.45" customHeight="1" x14ac:dyDescent="0.2">
      <c r="A42" s="234" t="s">
        <v>203</v>
      </c>
      <c r="B42" s="234"/>
      <c r="C42" s="234"/>
      <c r="D42" s="234"/>
      <c r="E42" s="234"/>
      <c r="F42" s="234"/>
      <c r="G42" s="69">
        <v>34</v>
      </c>
      <c r="H42" s="72">
        <f>H35+H41</f>
        <v>25553432</v>
      </c>
      <c r="I42" s="72">
        <f>I35+I41</f>
        <v>-448142</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10000000</v>
      </c>
      <c r="I46" s="71">
        <v>65000000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10000000</v>
      </c>
      <c r="I48" s="72">
        <f>I44+I45+I46+I47</f>
        <v>65000000</v>
      </c>
    </row>
    <row r="49" spans="1:9" ht="24.6" customHeight="1" x14ac:dyDescent="0.2">
      <c r="A49" s="182" t="s">
        <v>305</v>
      </c>
      <c r="B49" s="182"/>
      <c r="C49" s="182"/>
      <c r="D49" s="182"/>
      <c r="E49" s="182"/>
      <c r="F49" s="182"/>
      <c r="G49" s="67">
        <v>40</v>
      </c>
      <c r="H49" s="71">
        <v>-5570349</v>
      </c>
      <c r="I49" s="71">
        <v>-49982000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-128900</v>
      </c>
      <c r="I51" s="71">
        <v>-91883</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-147637</v>
      </c>
      <c r="I53" s="71">
        <v>-424915</v>
      </c>
    </row>
    <row r="54" spans="1:9" ht="30.6" customHeight="1" x14ac:dyDescent="0.2">
      <c r="A54" s="233" t="s">
        <v>214</v>
      </c>
      <c r="B54" s="233"/>
      <c r="C54" s="233"/>
      <c r="D54" s="233"/>
      <c r="E54" s="233"/>
      <c r="F54" s="233"/>
      <c r="G54" s="69">
        <v>45</v>
      </c>
      <c r="H54" s="72">
        <f>H49+H50+H51+H52+H53</f>
        <v>-5846886</v>
      </c>
      <c r="I54" s="72">
        <f>I49+I50+I51+I52+I53</f>
        <v>-50498798</v>
      </c>
    </row>
    <row r="55" spans="1:9" ht="29.45" customHeight="1" x14ac:dyDescent="0.2">
      <c r="A55" s="234" t="s">
        <v>215</v>
      </c>
      <c r="B55" s="234"/>
      <c r="C55" s="234"/>
      <c r="D55" s="234"/>
      <c r="E55" s="234"/>
      <c r="F55" s="234"/>
      <c r="G55" s="69">
        <v>46</v>
      </c>
      <c r="H55" s="72">
        <f>H48+H54</f>
        <v>4153114</v>
      </c>
      <c r="I55" s="72">
        <f>I48+I54</f>
        <v>14501202</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-6892875</v>
      </c>
      <c r="I57" s="72">
        <f>I27+I42+I55+I56</f>
        <v>10390850</v>
      </c>
    </row>
    <row r="58" spans="1:9" x14ac:dyDescent="0.2">
      <c r="A58" s="236" t="s">
        <v>218</v>
      </c>
      <c r="B58" s="236"/>
      <c r="C58" s="236"/>
      <c r="D58" s="236"/>
      <c r="E58" s="236"/>
      <c r="F58" s="236"/>
      <c r="G58" s="67">
        <v>49</v>
      </c>
      <c r="H58" s="71">
        <v>9023670</v>
      </c>
      <c r="I58" s="71">
        <v>9614273</v>
      </c>
    </row>
    <row r="59" spans="1:9" ht="31.15" customHeight="1" x14ac:dyDescent="0.2">
      <c r="A59" s="234" t="s">
        <v>219</v>
      </c>
      <c r="B59" s="234"/>
      <c r="C59" s="234"/>
      <c r="D59" s="234"/>
      <c r="E59" s="234"/>
      <c r="F59" s="234"/>
      <c r="G59" s="69">
        <v>50</v>
      </c>
      <c r="H59" s="72">
        <f>H57+H58</f>
        <v>2130795</v>
      </c>
      <c r="I59" s="72">
        <f>I57+I58</f>
        <v>20005123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18" sqref="O1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1" zoomScale="90" zoomScaleNormal="100" zoomScaleSheetLayoutView="90" workbookViewId="0">
      <pane ySplit="5" topLeftCell="A6" activePane="bottomLeft" state="frozen"/>
      <selection pane="bottomLeft" activeCell="J52" sqref="J5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27778480</v>
      </c>
      <c r="I7" s="33">
        <v>-282844</v>
      </c>
      <c r="J7" s="33">
        <v>2461810</v>
      </c>
      <c r="K7" s="33">
        <v>6478463</v>
      </c>
      <c r="L7" s="33">
        <v>2081712</v>
      </c>
      <c r="M7" s="33">
        <v>0</v>
      </c>
      <c r="N7" s="33">
        <v>4209133</v>
      </c>
      <c r="O7" s="33">
        <v>0</v>
      </c>
      <c r="P7" s="33">
        <v>0</v>
      </c>
      <c r="Q7" s="33">
        <v>0</v>
      </c>
      <c r="R7" s="33">
        <v>0</v>
      </c>
      <c r="S7" s="33">
        <v>0</v>
      </c>
      <c r="T7" s="33">
        <v>0</v>
      </c>
      <c r="U7" s="33">
        <v>31837764</v>
      </c>
      <c r="V7" s="33">
        <v>14969032</v>
      </c>
      <c r="W7" s="34">
        <f>H7+I7+J7+K7-L7+M7+N7+O7+P7+Q7+R7+U7+V7+S7+T7</f>
        <v>85370126</v>
      </c>
      <c r="X7" s="33">
        <v>0</v>
      </c>
      <c r="Y7" s="34">
        <f>W7+X7</f>
        <v>85370126</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27778480</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31837764</v>
      </c>
      <c r="V10" s="34">
        <f t="shared" si="2"/>
        <v>14969032</v>
      </c>
      <c r="W10" s="34">
        <f t="shared" si="2"/>
        <v>85370126</v>
      </c>
      <c r="X10" s="34">
        <f t="shared" si="2"/>
        <v>0</v>
      </c>
      <c r="Y10" s="34">
        <f t="shared" si="2"/>
        <v>85370126</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15254767</v>
      </c>
      <c r="W11" s="34">
        <f t="shared" ref="W11:W29" si="3">H11+I11+J11+K11-L11+M11+N11+O11+P11+Q11+R11+U11+V11+S11+T11</f>
        <v>15254767</v>
      </c>
      <c r="X11" s="33">
        <v>0</v>
      </c>
      <c r="Y11" s="34">
        <f t="shared" ref="Y11:Y29" si="4">W11+X11</f>
        <v>15254767</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-5790800</v>
      </c>
      <c r="V26" s="33">
        <v>0</v>
      </c>
      <c r="W26" s="34">
        <f t="shared" si="3"/>
        <v>-5790800</v>
      </c>
      <c r="X26" s="33">
        <v>0</v>
      </c>
      <c r="Y26" s="34">
        <f t="shared" si="4"/>
        <v>-5790800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423678</v>
      </c>
      <c r="V27" s="33">
        <v>0</v>
      </c>
      <c r="W27" s="34">
        <f t="shared" si="3"/>
        <v>423678</v>
      </c>
      <c r="X27" s="33">
        <v>0</v>
      </c>
      <c r="Y27" s="34">
        <f t="shared" si="4"/>
        <v>423678</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14969032</v>
      </c>
      <c r="V28" s="33">
        <v>-14969032</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41439674</v>
      </c>
      <c r="V30" s="36">
        <f t="shared" si="5"/>
        <v>15254767</v>
      </c>
      <c r="W30" s="36">
        <f t="shared" si="5"/>
        <v>95257771</v>
      </c>
      <c r="X30" s="36">
        <f t="shared" si="5"/>
        <v>0</v>
      </c>
      <c r="Y30" s="36">
        <f t="shared" si="5"/>
        <v>95257771</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15254767</v>
      </c>
      <c r="W33" s="34">
        <f t="shared" si="8"/>
        <v>15254767</v>
      </c>
      <c r="X33" s="34">
        <f t="shared" si="8"/>
        <v>0</v>
      </c>
      <c r="Y33" s="34">
        <f t="shared" si="8"/>
        <v>15254767</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9601910</v>
      </c>
      <c r="V34" s="36">
        <f t="shared" si="10"/>
        <v>-14969032</v>
      </c>
      <c r="W34" s="36">
        <f t="shared" si="10"/>
        <v>-5367122</v>
      </c>
      <c r="X34" s="36">
        <f t="shared" si="10"/>
        <v>0</v>
      </c>
      <c r="Y34" s="36">
        <f t="shared" si="10"/>
        <v>-5367122</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41439674</v>
      </c>
      <c r="V36" s="33">
        <v>15254767</v>
      </c>
      <c r="W36" s="37">
        <f>H36+I36+J36+K36-L36+M36+N36+O36+P36+Q36+R36+U36+V36+S36+T36</f>
        <v>95257771</v>
      </c>
      <c r="X36" s="33">
        <v>0</v>
      </c>
      <c r="Y36" s="37">
        <f t="shared" ref="Y36:Y38" si="12">W36+X36</f>
        <v>95257771</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41439674</v>
      </c>
      <c r="V39" s="34">
        <f t="shared" si="14"/>
        <v>15254767</v>
      </c>
      <c r="W39" s="34">
        <f t="shared" si="14"/>
        <v>95257771</v>
      </c>
      <c r="X39" s="34">
        <f t="shared" si="14"/>
        <v>0</v>
      </c>
      <c r="Y39" s="34">
        <f t="shared" si="14"/>
        <v>95257771</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3866856</v>
      </c>
      <c r="W40" s="37">
        <f t="shared" ref="W40:W58" si="15">H40+I40+J40+K40-L40+M40+N40+O40+P40+Q40+R40+U40+V40+S40+T40</f>
        <v>3866856</v>
      </c>
      <c r="X40" s="33">
        <v>0</v>
      </c>
      <c r="Y40" s="37">
        <f t="shared" ref="Y40:Y58" si="16">W40+X40</f>
        <v>3866856</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109182</v>
      </c>
      <c r="V56" s="33">
        <v>0</v>
      </c>
      <c r="W56" s="37">
        <f t="shared" si="15"/>
        <v>109182</v>
      </c>
      <c r="X56" s="33">
        <v>0</v>
      </c>
      <c r="Y56" s="37">
        <f t="shared" si="16"/>
        <v>109182</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15254767</v>
      </c>
      <c r="V57" s="33">
        <v>-15254767</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56803623</v>
      </c>
      <c r="V59" s="36">
        <f t="shared" si="17"/>
        <v>3866856</v>
      </c>
      <c r="W59" s="36">
        <f t="shared" si="17"/>
        <v>99233809</v>
      </c>
      <c r="X59" s="36">
        <f t="shared" si="17"/>
        <v>0</v>
      </c>
      <c r="Y59" s="36">
        <f t="shared" si="17"/>
        <v>99233809</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3866856</v>
      </c>
      <c r="W62" s="37">
        <f t="shared" si="20"/>
        <v>3866856</v>
      </c>
      <c r="X62" s="37">
        <f t="shared" si="20"/>
        <v>0</v>
      </c>
      <c r="Y62" s="37">
        <f t="shared" si="20"/>
        <v>3866856</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15363949</v>
      </c>
      <c r="V63" s="38">
        <f t="shared" si="22"/>
        <v>-15254767</v>
      </c>
      <c r="W63" s="38">
        <f t="shared" si="22"/>
        <v>109182</v>
      </c>
      <c r="X63" s="38">
        <f t="shared" si="22"/>
        <v>0</v>
      </c>
      <c r="Y63" s="38">
        <f t="shared" si="22"/>
        <v>109182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36" zoomScaleNormal="100" workbookViewId="0">
      <selection sqref="A1:I40"/>
    </sheetView>
  </sheetViews>
  <sheetFormatPr defaultRowHeight="12.75" x14ac:dyDescent="0.2"/>
  <cols>
    <col min="5" max="5" width="37.28515625" customWidth="1"/>
    <col min="6" max="6" width="18.140625" customWidth="1"/>
    <col min="7" max="7" width="16.28515625" customWidth="1"/>
    <col min="8" max="8" width="25.5703125" customWidth="1"/>
    <col min="9" max="9" width="2.85546875" customWidth="1"/>
  </cols>
  <sheetData>
    <row r="1" spans="1:9" x14ac:dyDescent="0.2">
      <c r="A1" s="294" t="s">
        <v>465</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ht="147.6" customHeight="1" x14ac:dyDescent="0.2">
      <c r="A32" s="295"/>
      <c r="B32" s="295"/>
      <c r="C32" s="295"/>
      <c r="D32" s="295"/>
      <c r="E32" s="295"/>
      <c r="F32" s="295"/>
      <c r="G32" s="295"/>
      <c r="H32" s="295"/>
      <c r="I32" s="295"/>
    </row>
    <row r="33" spans="1:9" ht="165" customHeight="1" x14ac:dyDescent="0.2">
      <c r="A33" s="295"/>
      <c r="B33" s="295"/>
      <c r="C33" s="295"/>
      <c r="D33" s="295"/>
      <c r="E33" s="295"/>
      <c r="F33" s="295"/>
      <c r="G33" s="295"/>
      <c r="H33" s="295"/>
      <c r="I33" s="295"/>
    </row>
    <row r="34" spans="1:9" ht="141.6" customHeight="1" x14ac:dyDescent="0.2">
      <c r="A34" s="295"/>
      <c r="B34" s="295"/>
      <c r="C34" s="295"/>
      <c r="D34" s="295"/>
      <c r="E34" s="295"/>
      <c r="F34" s="295"/>
      <c r="G34" s="295"/>
      <c r="H34" s="295"/>
      <c r="I34" s="295"/>
    </row>
    <row r="35" spans="1:9" ht="183.6" customHeight="1" x14ac:dyDescent="0.2">
      <c r="A35" s="295"/>
      <c r="B35" s="295"/>
      <c r="C35" s="295"/>
      <c r="D35" s="295"/>
      <c r="E35" s="295"/>
      <c r="F35" s="295"/>
      <c r="G35" s="295"/>
      <c r="H35" s="295"/>
      <c r="I35" s="295"/>
    </row>
    <row r="36" spans="1:9" ht="207.6" customHeight="1" x14ac:dyDescent="0.2">
      <c r="A36" s="295"/>
      <c r="B36" s="295"/>
      <c r="C36" s="295"/>
      <c r="D36" s="295"/>
      <c r="E36" s="295"/>
      <c r="F36" s="295"/>
      <c r="G36" s="295"/>
      <c r="H36" s="295"/>
      <c r="I36" s="295"/>
    </row>
    <row r="37" spans="1:9" ht="183.6" customHeight="1" x14ac:dyDescent="0.2">
      <c r="A37" s="295"/>
      <c r="B37" s="295"/>
      <c r="C37" s="295"/>
      <c r="D37" s="295"/>
      <c r="E37" s="295"/>
      <c r="F37" s="295"/>
      <c r="G37" s="295"/>
      <c r="H37" s="295"/>
      <c r="I37" s="295"/>
    </row>
    <row r="38" spans="1:9" ht="162"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87.4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2025-04-24T08:35:55Z</cp:lastPrinted>
  <dcterms:created xsi:type="dcterms:W3CDTF">2008-10-17T11:51:54Z</dcterms:created>
  <dcterms:modified xsi:type="dcterms:W3CDTF">2025-04-24T08:35:58Z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