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medikazg-my.sharepoint.com/personal/katarina_zivkovic_medika_hr/Documents/Desktop/MEDIKA KONTROLING - KATARINA 03.02.2023/2023/OBJAVA 3Q 2023 teksta Maja/"/>
    </mc:Choice>
  </mc:AlternateContent>
  <xr:revisionPtr revIDLastSave="4" documentId="13_ncr:1_{AB5E3946-011F-4AA9-B5E9-4FF4F349A063}" xr6:coauthVersionLast="47" xr6:coauthVersionMax="47" xr10:uidLastSave="{AF2B3FEA-5964-42D7-98AE-34AB634FAFF4}"/>
  <bookViews>
    <workbookView xWindow="-289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<sst xmlns="http://schemas.openxmlformats.org/spreadsheetml/2006/main" count="533" uniqueCount="466">
  <si>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</si>
  <si>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</si>
  <si>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</si>
  <si>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</si>
  <si>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</si>
  <si>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</si>
  <si>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</si>
  <si>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</si>
  <si>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</si>
  <si>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</si>
  <si>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</si>
  <si>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</si>
  <si>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</si>
  <si>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</si>
  <si>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</si>
  <si>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</si>
  <si>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</si>
  <si>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</si>
  <si>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</si>
  <si>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</si>
  <si>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</si>
  <si>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</si>
  <si>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</si>
  <si>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</si>
  <si>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</si>
  <si>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</si>
  <si>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</si>
  <si>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</si>
  <si>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</si>
  <si>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</si>
  <si>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</si>
  <si>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</si>
  <si>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</si>
  <si>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</si>
  <si>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</si>
  <si>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</si>
  <si>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</si>
  <si>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</si>
  <si>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</si>
  <si>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</si>
  <si>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</si>
  <si>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</si>
  <si>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</si>
  <si>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</si>
  <si>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</si>
  <si>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</si>
  <si>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</si>
  <si>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</si>
  <si>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</si>
  <si>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</si>
  <si>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</si>
  <si>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</si>
  <si>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</si>
  <si>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</si>
  <si>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</si>
  <si>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</si>
  <si>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</si>
  <si>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</si>
  <si>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</si>
  <si>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</si>
  <si>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</si>
  <si>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</si>
  <si>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</si>
  <si>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</si>
  <si>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</si>
  <si>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</si>
  <si>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</si>
  <si>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</si>
  <si>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</si>
  <si>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</si>
  <si>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</si>
  <si>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</si>
  <si>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</si>
  <si>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</si>
  <si>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</si>
  <si>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</si>
  <si>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</si>
  <si>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</si>
  <si>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</si>
  <si>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</si>
  <si>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</si>
  <si>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</si>
  <si>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</si>
  <si>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</si>
  <si>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</si>
  <si>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</si>
  <si>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</si>
  <si>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</si>
  <si>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</si>
  <si>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</si>
  <si>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</si>
  <si>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</si>
  <si>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</si>
  <si>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</si>
  <si>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</si>
  <si>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</si>
  <si>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</si>
  <si>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</si>
  <si>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</si>
  <si>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</si>
  <si>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</si>
  <si>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</si>
  <si>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</si>
  <si>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</si>
  <si>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</si>
  <si>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</si>
  <si>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</si>
  <si>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</si>
  <si>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</si>
  <si>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</si>
  <si>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</si>
  <si>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</si>
  <si>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</si>
  <si>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</si>
  <si>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</si>
  <si>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</si>
  <si>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</si>
  <si>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</si>
  <si>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</si>
  <si>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</si>
  <si>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</si>
  <si>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</si>
  <si>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</si>
  <si>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</si>
  <si>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</si>
  <si>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</si>
  <si>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</si>
  <si>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</si>
  <si>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</si>
  <si>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</si>
  <si>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</si>
  <si>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</si>
  <si>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</si>
  <si>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</si>
  <si>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</si>
  <si>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</si>
  <si>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</si>
  <si>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</si>
  <si>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</si>
  <si>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</si>
  <si>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</si>
  <si>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</si>
  <si>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</si>
  <si>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</si>
  <si>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</si>
  <si>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</si>
  <si>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</si>
  <si>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</si>
  <si>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</si>
  <si>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</si>
  <si>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</si>
  <si>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</si>
  <si>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</si>
  <si>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</si>
  <si>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</si>
  <si>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</si>
  <si>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</si>
  <si>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</si>
  <si>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</si>
  <si>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</si>
  <si>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</si>
  <si>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</si>
  <si>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</si>
  <si>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</si>
  <si>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</si>
  <si>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</si>
  <si>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</si>
  <si>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</si>
  <si>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</si>
  <si>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</si>
  <si>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</si>
  <si>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</si>
  <si>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</si>
  <si>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</si>
  <si>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</si>
  <si>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</si>
  <si>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</si>
  <si>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</si>
  <si>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</si>
  <si>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</si>
  <si>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</si>
  <si>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</si>
  <si>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</si>
  <si>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</si>
  <si>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</si>
  <si>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</si>
  <si>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</si>
  <si>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</si>
  <si>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</si>
  <si>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</si>
  <si>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</si>
  <si>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</si>
  <si>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</si>
  <si>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</si>
  <si>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</si>
  <si>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</si>
  <si>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</si>
  <si>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</si>
  <si>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</si>
  <si>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</si>
  <si>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</si>
  <si>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</si>
  <si>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</si>
  <si>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</si>
  <si>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</si>
  <si>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</si>
  <si>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</si>
  <si>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</si>
  <si>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</si>
  <si>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</si>
  <si>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</si>
  <si>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</si>
  <si>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</si>
  <si>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</si>
  <si>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</si>
  <si>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</si>
  <si>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</si>
  <si>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</si>
  <si>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</si>
  <si>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</si>
  <si>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</si>
  <si>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</si>
  <si>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</si>
  <si>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</si>
  <si>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</si>
  <si>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</si>
  <si>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</si>
  <si>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</si>
  <si>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</si>
  <si>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</si>
  <si>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</si>
  <si>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</si>
  <si>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</si>
  <si>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</si>
  <si>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</si>
  <si>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</si>
  <si>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</si>
  <si>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</si>
  <si>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</si>
  <si>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</si>
  <si>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</si>
  <si>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</si>
  <si>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</si>
  <si>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</si>
  <si>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</si>
  <si>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</si>
  <si>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</si>
  <si>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</si>
  <si>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</si>
  <si>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</si>
  <si>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</si>
  <si>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</si>
  <si>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</si>
  <si>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</si>
  <si>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</si>
  <si>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</si>
  <si>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</si>
  <si>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</si>
  <si>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</si>
  <si>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</si>
  <si>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</si>
  <si>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</si>
  <si>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</si>
  <si>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</si>
  <si>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</si>
  <si>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</si>
  <si>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</si>
  <si>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</si>
  <si>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</si>
  <si>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</si>
  <si>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</si>
  <si>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</si>
  <si>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</si>
  <si>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</si>
  <si>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</si>
  <si>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</si>
  <si>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</si>
  <si>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</si>
  <si>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</si>
  <si>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</si>
  <si>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</si>
  <si>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</si>
  <si>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</si>
  <si>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</si>
  <si>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</si>
  <si>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</si>
  <si>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</si>
  <si>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</si>
  <si>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</si>
  <si>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</si>
  <si>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</si>
  <si>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</si>
  <si>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</si>
  <si>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</si>
  <si>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</si>
  <si>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</si>
  <si>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</si>
  <si>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</si>
  <si>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</si>
  <si>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</si>
  <si>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</si>
  <si>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</si>
  <si>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</si>
  <si>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</si>
  <si>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</si>
  <si>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</si>
  <si>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</si>
  <si>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</si>
  <si>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</si>
  <si>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</si>
  <si>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</si>
  <si>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</si>
  <si>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</si>
  <si>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</si>
  <si>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</si>
  <si>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</si>
  <si>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</si>
  <si>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</si>
  <si>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</si>
  <si>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</si>
  <si>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</si>
  <si>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</si>
  <si>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</si>
  <si>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</si>
  <si>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</si>
  <si>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</si>
  <si>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</si>
  <si>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</si>
  <si>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</si>
  <si>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</si>
  <si>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</si>
  <si>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</si>
  <si>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</si>
  <si>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</si>
  <si>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</si>
  <si>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</si>
  <si>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</si>
  <si>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</si>
  <si>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</si>
  <si>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</si>
  <si>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</si>
  <si>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</si>
  <si>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</si>
  <si>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</si>
  <si>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</si>
  <si>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</si>
  <si>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</si>
  <si>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</si>
  <si>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</si>
  <si>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</si>
  <si>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</si>
  <si>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</si>
  <si>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</si>
  <si>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</si>
  <si>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</si>
  <si>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</si>
  <si>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</si>
  <si>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</si>
  <si>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</si>
  <si>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</si>
  <si>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</si>
  <si>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</si>
  <si>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</si>
  <si>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</si>
  <si>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</si>
  <si>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</si>
  <si>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</si>
  <si>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</si>
  <si>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</si>
  <si>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</si>
  <si>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</si>
  <si>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</si>
  <si>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</si>
  <si>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</si>
  <si>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</si>
  <si>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</si>
  <si>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</si>
  <si>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</si>
  <si>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</si>
  <si>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</si>
  <si>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</si>
  <si>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</si>
  <si>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</si>
  <si>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</si>
  <si>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</si>
  <si>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</si>
  <si>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</si>
  <si>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</si>
  <si>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</si>
  <si>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</si>
  <si>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</si>
  <si>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</si>
  <si>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</si>
  <si>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</si>
  <si>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</si>
  <si>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</si>
  <si>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</si>
  <si>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</si>
  <si>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</si>
  <si>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</si>
  <si>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</si>
  <si>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</si>
  <si>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</si>
  <si>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</si>
  <si>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</si>
  <si>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</si>
  <si>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</si>
  <si>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</si>
  <si>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</si>
  <si>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</si>
  <si>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</si>
  <si>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</si>
  <si>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</si>
  <si>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</si>
  <si>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</si>
  <si>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</si>
  <si>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</si>
  <si>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</si>
  <si>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</si>
  <si>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</si>
  <si>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</si>
  <si>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</si>
  <si>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</si>
  <si>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</si>
  <si>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</si>
  <si>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</si>
  <si>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</si>
  <si>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</si>
  <si>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</si>
  <si>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</si>
  <si>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</si>
  <si>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</si>
  <si>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</si>
  <si>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</si>
  <si>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</si>
  <si>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</si>
  <si>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</si>
  <si>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</si>
  <si>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</si>
  <si>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</si>
  <si>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</si>
  <si>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</si>
  <si>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</si>
  <si>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</si>
  <si>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</si>
  <si>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</si>
  <si>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</si>
  <si>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</si>
  <si>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</si>
  <si>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03209741</t>
  </si>
  <si>
    <t>HR</t>
  </si>
  <si>
    <t>080027531</t>
  </si>
  <si>
    <t>94818858923</t>
  </si>
  <si>
    <t>74780000O0R8ZVGJJO27</t>
  </si>
  <si>
    <t>1339</t>
  </si>
  <si>
    <t>MEDIKA d.d.</t>
  </si>
  <si>
    <t>ZAGREB</t>
  </si>
  <si>
    <t>CAPRAŠKA 1</t>
  </si>
  <si>
    <t>medika.uprava@medika.hr</t>
  </si>
  <si>
    <t>www.medika.hr</t>
  </si>
  <si>
    <t>INES BOSNAR ŠMITUC</t>
  </si>
  <si>
    <t>01/2412 551</t>
  </si>
  <si>
    <t>Obveznik: Medika d.d.</t>
  </si>
  <si>
    <t>stanje na dan 30.09.2023</t>
  </si>
  <si>
    <t>u razdoblju 01.01.2023 do 30.09.2023</t>
  </si>
  <si>
    <t xml:space="preserve">"BILJEŠKE UZ FINANCIJSKE IZVJEŠTAJE - TFI
(sastavljaju se za tromjesečna izvještajna razdoblja)
Naziv izdavatelja:  MEDIKA d.d.
OIB:   94818858923
Izvještajno razdoblje: 01.01.2023. - 30.09.2023.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Medika d.d. sastavljeni su sukladno Međunarodnim standardima financijskog izvještavanja usvojenima od strane Europske unije (MSFI). Financijski izvještaji Medika d.d. izrađeni su primjenom metode povijesnog troška, osim tamo gdje je drugačije navedeno.
Sastavljanje financijskih izvještaja sukladno Međunarodnim standardima financijskog izvještavanja usvojenima od strane Europske unije (MSFI) zahtijeva upotrebu određenih ključnih računovodstvenih procjena.
Na dan 30.09.2023. godine u odnosu na početak godine Medika d.d. je povećala kreditnu zaduženost za 17,6 milijuna eura.
Značajni poslovni događaji i transakcije u promatranom razdoblju, koji su značajni za razumijevanje promjena u Izvještaju o financijskom položaju  i poslovnim rezultatima objašnjeni su u pdf dokumentu - Međuizvještaj poslovodstva za I-IX 2023. godine Medika d.d., koji je istovremeno s ovim dokumentom objavljen na internetskim stranicama Medika d.d. www.medika.hr, na internetskim stranicama Zagrebačke burze d.d. i dostavljena je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Bilješke uz financijske izvještaje priložene su u revidiranim godišnjim financijskim izvještajima Medika d.d.. Revidirani godišnji financijski izvještaji za 2022. godinu dostupni su na internetskim stranicama Medika d.d. www.medika.hr, na internetskim stranicama Zagrebačke burze d.d. i dostavljeni su Službenom registru propisanih informacija pri Hrvatskoj agenciji za nadzor financijskih usluga.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 Financijsko izvještavanje za razdoblja tijekom godine).
Financijski izvještaji pripremljeni su temeljem istih računovodstvenih politika, prikaza i metoda izračuna koji su se koristili prilikom pripreme godišnjih financijskih izvještaja na dan 31. prosinca 2022. godine uz iznimku izvještajne valute (za 2022. godinu funkcionalna i izvještajna valuta bila je kuna, te su iznosi preračunati po tečaju konverzije koji iznosi 7,53450).
d) objašnjenje poslovnih rezultata u slučaju da izdavatelj obavlja djelatnost sezonske prirode (točke 37. i 38. MRS 34 – Financijsko izvještavanje za razdoblja tijekom godine).
Medika d.d. ne obavlja djelatnost sezonske prirode.
e) ostale objave koje propisuje MRS 34 – Financijsko izvještavanje za razdoblja tijekom godine Dugotrajna nematerijalna imovina iznosi 6,0 milijuna eura te je veća za 8,57% u odnosu na početak godine na što je utjecalo novo skladište u najmu. Dugotrajna materijalna imovina je manja za 0,57% u odnosu na početak godine na što je utjecala obračunata amortizacija.
Kratkotrajna i dugotrajna potraživanja od kupaca, povezanih poduzetnika i sudjelujućih poduzetnika iznose 315,5 milijuna eura i bilježe povećanje od 44,67% u odnosu na početak godine uslijed usporene naplate i rasta prometa .
Reklasifikacija:
AOP 119 Obveze prema zaposlenima obuhvaćaju kratkoročna rezerviranja. 
Imovina s pravom korištenja iskazana je unutar dugotrajne nematerijalne imovine prema vrsti imovine, dok se obveze po osnovi najma iskazuju unutar ostalih dugoročnih i kratkoročnih obveza.
Obveze za kamate po kreditima iskazane su u unutar ostalih kratkoročnih obveza.
f) u bilješkama uz financijske izvještaje za tromjesečno razdoblje, osim gore navedenih informacija, objavljuju se i sljedeće informacije:
1. naziv, sjedište poduzetnika (adresa), pravni oblik poduzetnika, država osnivanja, matični broj subjekta, osobni identifikacijski broj te, ako je primjenjivo, da je poduzetnik u likvidaciji, stečaju, skraćenom postupku prestanka ili izvanrednoj upravi
Naziv izdavatelja:  Medika d.d., 
Sjedište: Capraška 1, 10000 Zagreb
Pravni oblik: dioničko društvo
Država osnivanja: Republika Hrvatska
MBS: 080027531
OIB: 94818858923
2. usvojene računovodstvene politike (samo naznaku je li došlo do promjene u odnosu na prethodno razdoblje)
Medika d.d. tijekom izvještajnog razdoblja nije mijenjala računovodstvene politike u odnosu na prethodnu godinu.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Za određeni dio obveza prema dobavljačima i kreditima (koje su iskazane u bilanci) Medika d.d. je izdala garancije banaka odnosno zadužnice kao instrument osiguranja naplate.
Obveze s osnove rezerviranja za mirovine prikazane su u bilanci sukladno MRS-19.
4. iznos i prirodu pojedinih stavki prihoda ili rashoda izuzetne veličine ili pojave.
Medika d.d. u izvještajnom razdoblju 01.01.-30.09.2023. godine ostvarila je neto prihode od prodaje u iznosu od 538.255 tisuća eura (u razdoblju 01.01.-30.09.2022. 441.801 tisuću eura).
5. iznose koje poduzetnik duguje i koji dospijevaju nakon više od pet godina, kao i ukupna dugovanja poduzetnika pokrivena vrijednim osiguranjem koje je dao poduzetnik, uz naznaku vrste i oblika osiguranja.
Medika d.d. nema dugovanja nakon više od 5 godina.
Kao sredstvo osiguranja kredita založena je dugotrajna materijalna imovina čija neto knjigovodstvena vrijednost na dan 30.09.2023. godine iznosi 16.342 tisuće eura.
6. prosječan broj zaposlenih tijekom tekućeg razdoblja.
Prosječan broj zaposlenih tijekom tekućeg razdoblja 01.01.-30.09.2023. iznosi 534 zaposlenika (tijekom razdoblja 01.01.-30.09.2022. prosječan broj zaposlenih iznosio je 528 zaposlenika).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Medika d.d. nije kapitalizirala trošak plaća tijekom izvještajnog razdoblja.
8. ako su u bilanci priznata rezerviranja za odgođeni porez, stanja odgođenog poreza na kraju poslovne godine i kretanja tih stanja tijekom poslovne godine.
Odgođena porezna imovina na dan 30.09.2023. godine iznosi 42,2 tisuće eura.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Medika d.d. ima 100% udjel u Primus nekretnine d.o.o. i Ljekarne Prima Pharme koja ima u 100%-tnom vlasništvu ZU Ljekarna Šeremet te pridruženo društvo ZU Ljekarne Jagatić u kojoj ima 49% udjela. 
10. broj i nominalnu vrijednost, ili ako ne postoji nominalna vrijednost, knjigovodstvenu vrijednost dionica ili udjela upisanih tijekom poslovne godine u okviru odobrenog kapitala.
Tijekom poslovne godine nema upisanih novih dionica.
Temeljni kapital na dan 30.09.2023. godine iznosi 27.778 tisuća eura, a podijeljen je na 30.194 dionica. Nominalna vrijednost jedne dionice iznosi 920,00 eura.
11. postojanje bilo kakvih potvrda o sudjelovanju, konvertibilnih zadužnica, jamstava, opcija ili sličnih vrijednosnica ili prava, s naznakom njihovog broja i prava koja daju.
Medika d.d. nema potvrda o sudjelovanju, konvertibilnih zadužnica, jamstava, opcija ili sličnih vrijednosnica ili prava.
12. naziv, sjedište te pravni oblik svakog poduzetnika u kojemu poduzetnik ima neograničenu odgovornost.
Medika d.d. nema udjela u društvima s neograničenom odgovornosti.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Medika d.d. nema materijalnih aranžmana sa društvima koja nisu uključena u financijske izvještaje na dan 30.09.2023. godine.
17. prirodu i financijski učinak značajnih događaja koji su nastupili nakon datuma bilance i nisu odraženi u računu dobiti i gubitka ili bilanci.
Medika d.d. nema značajnih događaja koji su nastupili nakon datuma bilance i nisu odraženi u računu dobiti i gubitka ili bilanci.
U vezi s mjerama ograničavanja EU-a, odnosno s posljedicama izloženosti i utjecaju ruske invazije na Ukrajinu, Medika d.d. izjavljuje da nema direktni poslovni odnos sa subjektima iz Rusije ili Ukrajine niti je u svom poslovanju na drugi način direktno izložena tim subjektima.
Unatoč tome, Uprava Društva procjenjuje da je moguć neizravan utjecaj na poslovanje Društva zbog utjecaja na cjelokupno gospodarstvo na globalnoj razini ponajviše zbog povećanja cijene energenata, sirovina, kamatnih stopa te inflacije koji su se dodatno povećali ruskom invazijom na Ukrajinu. S obzirom na neizvjestan razmjer posljedica na gospodarstvo, Društvo prati razvoj događaja i procjenjuje utjecaj na poslovanje, financijsku situaciju i novčane tokove.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</si>
</sst>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6" workbookViewId="0">
      <selection activeCell="R27" sqref="R27"/>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45199</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3</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453</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454</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10000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538</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337</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c r="B37" s="149"/>
      <c r="C37" s="149"/>
      <c r="D37" s="149"/>
      <c r="E37" s="148"/>
      <c r="F37" s="149"/>
      <c r="G37" s="149"/>
      <c r="H37" s="149"/>
      <c r="I37" s="150"/>
      <c r="J37" s="76"/>
    </row>
    <row r="38" spans="1:10" x14ac:dyDescent="0.25">
      <c r="A38" s="98"/>
      <c r="B38" s="77"/>
      <c r="C38" s="105"/>
      <c r="D38" s="151"/>
      <c r="E38" s="151"/>
      <c r="F38" s="151"/>
      <c r="G38" s="151"/>
      <c r="H38" s="151"/>
      <c r="I38" s="151"/>
      <c r="J38" s="100"/>
    </row>
    <row r="39" spans="1:10" x14ac:dyDescent="0.25">
      <c r="A39" s="148"/>
      <c r="B39" s="149"/>
      <c r="C39" s="149"/>
      <c r="D39" s="150"/>
      <c r="E39" s="148"/>
      <c r="F39" s="149"/>
      <c r="G39" s="149"/>
      <c r="H39" s="149"/>
      <c r="I39" s="150"/>
      <c r="J39" s="44"/>
    </row>
    <row r="40" spans="1:10" x14ac:dyDescent="0.25">
      <c r="A40" s="98"/>
      <c r="B40" s="77"/>
      <c r="C40" s="105"/>
      <c r="D40" s="113"/>
      <c r="E40" s="151"/>
      <c r="F40" s="151"/>
      <c r="G40" s="151"/>
      <c r="H40" s="151"/>
      <c r="I40" s="99"/>
      <c r="J40" s="100"/>
    </row>
    <row r="41" spans="1:10" x14ac:dyDescent="0.25">
      <c r="A41" s="148"/>
      <c r="B41" s="149"/>
      <c r="C41" s="149"/>
      <c r="D41" s="150"/>
      <c r="E41" s="148"/>
      <c r="F41" s="149"/>
      <c r="G41" s="149"/>
      <c r="H41" s="149"/>
      <c r="I41" s="150"/>
      <c r="J41" s="44"/>
    </row>
    <row r="42" spans="1:10" x14ac:dyDescent="0.25">
      <c r="A42" s="98"/>
      <c r="B42" s="77"/>
      <c r="C42" s="105"/>
      <c r="D42" s="113"/>
      <c r="E42" s="151"/>
      <c r="F42" s="151"/>
      <c r="G42" s="151"/>
      <c r="H42" s="151"/>
      <c r="I42" s="99"/>
      <c r="J42" s="100"/>
    </row>
    <row r="43" spans="1:10" x14ac:dyDescent="0.25">
      <c r="A43" s="148"/>
      <c r="B43" s="149"/>
      <c r="C43" s="149"/>
      <c r="D43" s="150"/>
      <c r="E43" s="148"/>
      <c r="F43" s="149"/>
      <c r="G43" s="149"/>
      <c r="H43" s="149"/>
      <c r="I43" s="150"/>
      <c r="J43" s="44"/>
    </row>
    <row r="44" spans="1:10" x14ac:dyDescent="0.25">
      <c r="A44" s="114"/>
      <c r="B44" s="105"/>
      <c r="C44" s="146"/>
      <c r="D44" s="146"/>
      <c r="E44" s="132"/>
      <c r="F44" s="132"/>
      <c r="G44" s="146"/>
      <c r="H44" s="146"/>
      <c r="I44" s="146"/>
      <c r="J44" s="100"/>
    </row>
    <row r="45" spans="1:10" x14ac:dyDescent="0.25">
      <c r="A45" s="148"/>
      <c r="B45" s="149"/>
      <c r="C45" s="149"/>
      <c r="D45" s="150"/>
      <c r="E45" s="148"/>
      <c r="F45" s="149"/>
      <c r="G45" s="149"/>
      <c r="H45" s="149"/>
      <c r="I45" s="150"/>
      <c r="J45" s="44"/>
    </row>
    <row r="46" spans="1:10" x14ac:dyDescent="0.25">
      <c r="A46" s="114"/>
      <c r="B46" s="105"/>
      <c r="C46" s="105"/>
      <c r="D46" s="77"/>
      <c r="E46" s="132"/>
      <c r="F46" s="132"/>
      <c r="G46" s="146"/>
      <c r="H46" s="146"/>
      <c r="I46" s="77"/>
      <c r="J46" s="100"/>
    </row>
    <row r="47" spans="1:10" x14ac:dyDescent="0.25">
      <c r="A47" s="148"/>
      <c r="B47" s="149"/>
      <c r="C47" s="149"/>
      <c r="D47" s="150"/>
      <c r="E47" s="148"/>
      <c r="F47" s="149"/>
      <c r="G47" s="149"/>
      <c r="H47" s="149"/>
      <c r="I47" s="150"/>
      <c r="J47" s="44"/>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460</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461</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458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57" sqref="I5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463</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462</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47293535</v>
      </c>
      <c r="I9" s="120">
        <f>I10+I17+I27+I38+I43</f>
        <v>47584661</v>
      </c>
    </row>
    <row r="10" spans="1:9" ht="12.75" customHeight="1" x14ac:dyDescent="0.2">
      <c r="A10" s="186" t="s">
        <v>5</v>
      </c>
      <c r="B10" s="186"/>
      <c r="C10" s="186"/>
      <c r="D10" s="186"/>
      <c r="E10" s="186"/>
      <c r="F10" s="186"/>
      <c r="G10" s="12">
        <v>3</v>
      </c>
      <c r="H10" s="120">
        <f>H11+H12+H13+H14+H15+H16</f>
        <v>5508688</v>
      </c>
      <c r="I10" s="120">
        <f>I11+I12+I13+I14+I15+I16</f>
        <v>5980557</v>
      </c>
    </row>
    <row r="11" spans="1:9" ht="12.75" customHeight="1" x14ac:dyDescent="0.2">
      <c r="A11" s="182" t="s">
        <v>6</v>
      </c>
      <c r="B11" s="182"/>
      <c r="C11" s="182"/>
      <c r="D11" s="182"/>
      <c r="E11" s="182"/>
      <c r="F11" s="182"/>
      <c r="G11" s="11">
        <v>4</v>
      </c>
      <c r="H11" s="18">
        <v>0</v>
      </c>
      <c r="I11" s="18">
        <v>0</v>
      </c>
    </row>
    <row r="12" spans="1:9" ht="22.9" customHeight="1" x14ac:dyDescent="0.2">
      <c r="A12" s="182" t="s">
        <v>7</v>
      </c>
      <c r="B12" s="182"/>
      <c r="C12" s="182"/>
      <c r="D12" s="182"/>
      <c r="E12" s="182"/>
      <c r="F12" s="182"/>
      <c r="G12" s="11">
        <v>5</v>
      </c>
      <c r="H12" s="18">
        <v>3884947</v>
      </c>
      <c r="I12" s="18">
        <v>4076140</v>
      </c>
    </row>
    <row r="13" spans="1:9" ht="12.75" customHeight="1" x14ac:dyDescent="0.2">
      <c r="A13" s="182" t="s">
        <v>8</v>
      </c>
      <c r="B13" s="182"/>
      <c r="C13" s="182"/>
      <c r="D13" s="182"/>
      <c r="E13" s="182"/>
      <c r="F13" s="182"/>
      <c r="G13" s="11">
        <v>6</v>
      </c>
      <c r="H13" s="18">
        <v>1583328</v>
      </c>
      <c r="I13" s="18">
        <v>1583328</v>
      </c>
    </row>
    <row r="14" spans="1:9" ht="12.75" customHeight="1" x14ac:dyDescent="0.2">
      <c r="A14" s="182" t="s">
        <v>9</v>
      </c>
      <c r="B14" s="182"/>
      <c r="C14" s="182"/>
      <c r="D14" s="182"/>
      <c r="E14" s="182"/>
      <c r="F14" s="182"/>
      <c r="G14" s="11">
        <v>7</v>
      </c>
      <c r="H14" s="18">
        <v>33148</v>
      </c>
      <c r="I14" s="18">
        <v>303148</v>
      </c>
    </row>
    <row r="15" spans="1:9" ht="12.75" customHeight="1" x14ac:dyDescent="0.2">
      <c r="A15" s="182" t="s">
        <v>10</v>
      </c>
      <c r="B15" s="182"/>
      <c r="C15" s="182"/>
      <c r="D15" s="182"/>
      <c r="E15" s="182"/>
      <c r="F15" s="182"/>
      <c r="G15" s="11">
        <v>8</v>
      </c>
      <c r="H15" s="18">
        <v>7265</v>
      </c>
      <c r="I15" s="18">
        <v>17941</v>
      </c>
    </row>
    <row r="16" spans="1:9" ht="12.75" customHeight="1" x14ac:dyDescent="0.2">
      <c r="A16" s="182" t="s">
        <v>11</v>
      </c>
      <c r="B16" s="182"/>
      <c r="C16" s="182"/>
      <c r="D16" s="182"/>
      <c r="E16" s="182"/>
      <c r="F16" s="182"/>
      <c r="G16" s="11">
        <v>9</v>
      </c>
      <c r="H16" s="18">
        <v>0</v>
      </c>
      <c r="I16" s="18">
        <v>0</v>
      </c>
    </row>
    <row r="17" spans="1:9" ht="12.75" customHeight="1" x14ac:dyDescent="0.2">
      <c r="A17" s="186" t="s">
        <v>12</v>
      </c>
      <c r="B17" s="186"/>
      <c r="C17" s="186"/>
      <c r="D17" s="186"/>
      <c r="E17" s="186"/>
      <c r="F17" s="186"/>
      <c r="G17" s="12">
        <v>10</v>
      </c>
      <c r="H17" s="120">
        <f>H18+H19+H20+H21+H22+H23+H24+H25+H26</f>
        <v>27817190</v>
      </c>
      <c r="I17" s="120">
        <f>I18+I19+I20+I21+I22+I23+I24+I25+I26</f>
        <v>27658244</v>
      </c>
    </row>
    <row r="18" spans="1:9" ht="12.75" customHeight="1" x14ac:dyDescent="0.2">
      <c r="A18" s="182" t="s">
        <v>13</v>
      </c>
      <c r="B18" s="182"/>
      <c r="C18" s="182"/>
      <c r="D18" s="182"/>
      <c r="E18" s="182"/>
      <c r="F18" s="182"/>
      <c r="G18" s="11">
        <v>11</v>
      </c>
      <c r="H18" s="18">
        <v>3106546</v>
      </c>
      <c r="I18" s="18">
        <v>3106546</v>
      </c>
    </row>
    <row r="19" spans="1:9" ht="12.75" customHeight="1" x14ac:dyDescent="0.2">
      <c r="A19" s="182" t="s">
        <v>14</v>
      </c>
      <c r="B19" s="182"/>
      <c r="C19" s="182"/>
      <c r="D19" s="182"/>
      <c r="E19" s="182"/>
      <c r="F19" s="182"/>
      <c r="G19" s="11">
        <v>12</v>
      </c>
      <c r="H19" s="18">
        <v>14903762</v>
      </c>
      <c r="I19" s="18">
        <v>14379458</v>
      </c>
    </row>
    <row r="20" spans="1:9" ht="12.75" customHeight="1" x14ac:dyDescent="0.2">
      <c r="A20" s="182" t="s">
        <v>15</v>
      </c>
      <c r="B20" s="182"/>
      <c r="C20" s="182"/>
      <c r="D20" s="182"/>
      <c r="E20" s="182"/>
      <c r="F20" s="182"/>
      <c r="G20" s="11">
        <v>13</v>
      </c>
      <c r="H20" s="18">
        <v>3058721</v>
      </c>
      <c r="I20" s="18">
        <v>3093884</v>
      </c>
    </row>
    <row r="21" spans="1:9" ht="12.75" customHeight="1" x14ac:dyDescent="0.2">
      <c r="A21" s="182" t="s">
        <v>16</v>
      </c>
      <c r="B21" s="182"/>
      <c r="C21" s="182"/>
      <c r="D21" s="182"/>
      <c r="E21" s="182"/>
      <c r="F21" s="182"/>
      <c r="G21" s="11">
        <v>14</v>
      </c>
      <c r="H21" s="18">
        <v>330685</v>
      </c>
      <c r="I21" s="18">
        <v>398096</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73721</v>
      </c>
      <c r="I23" s="18">
        <v>115632</v>
      </c>
    </row>
    <row r="24" spans="1:9" ht="12.75" customHeight="1" x14ac:dyDescent="0.2">
      <c r="A24" s="182" t="s">
        <v>19</v>
      </c>
      <c r="B24" s="182"/>
      <c r="C24" s="182"/>
      <c r="D24" s="182"/>
      <c r="E24" s="182"/>
      <c r="F24" s="182"/>
      <c r="G24" s="11">
        <v>17</v>
      </c>
      <c r="H24" s="18">
        <v>6233752</v>
      </c>
      <c r="I24" s="18">
        <v>6455471</v>
      </c>
    </row>
    <row r="25" spans="1:9" ht="12.75" customHeight="1" x14ac:dyDescent="0.2">
      <c r="A25" s="182" t="s">
        <v>20</v>
      </c>
      <c r="B25" s="182"/>
      <c r="C25" s="182"/>
      <c r="D25" s="182"/>
      <c r="E25" s="182"/>
      <c r="F25" s="182"/>
      <c r="G25" s="11">
        <v>18</v>
      </c>
      <c r="H25" s="18">
        <v>110003</v>
      </c>
      <c r="I25" s="18">
        <v>109157</v>
      </c>
    </row>
    <row r="26" spans="1:9" ht="12.75" customHeight="1" x14ac:dyDescent="0.2">
      <c r="A26" s="182" t="s">
        <v>21</v>
      </c>
      <c r="B26" s="182"/>
      <c r="C26" s="182"/>
      <c r="D26" s="182"/>
      <c r="E26" s="182"/>
      <c r="F26" s="182"/>
      <c r="G26" s="11">
        <v>19</v>
      </c>
      <c r="H26" s="18">
        <v>0</v>
      </c>
      <c r="I26" s="18">
        <v>0</v>
      </c>
    </row>
    <row r="27" spans="1:9" ht="12.75" customHeight="1" x14ac:dyDescent="0.2">
      <c r="A27" s="186" t="s">
        <v>22</v>
      </c>
      <c r="B27" s="186"/>
      <c r="C27" s="186"/>
      <c r="D27" s="186"/>
      <c r="E27" s="186"/>
      <c r="F27" s="186"/>
      <c r="G27" s="12">
        <v>20</v>
      </c>
      <c r="H27" s="120">
        <f>SUM(H28:H37)</f>
        <v>13725765</v>
      </c>
      <c r="I27" s="120">
        <f>SUM(I28:I37)</f>
        <v>13619379</v>
      </c>
    </row>
    <row r="28" spans="1:9" ht="12.75" customHeight="1" x14ac:dyDescent="0.2">
      <c r="A28" s="182" t="s">
        <v>23</v>
      </c>
      <c r="B28" s="182"/>
      <c r="C28" s="182"/>
      <c r="D28" s="182"/>
      <c r="E28" s="182"/>
      <c r="F28" s="182"/>
      <c r="G28" s="11">
        <v>21</v>
      </c>
      <c r="H28" s="18">
        <v>13298736</v>
      </c>
      <c r="I28" s="18">
        <v>13298736</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427029</v>
      </c>
      <c r="I35" s="18">
        <v>320643</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199709</v>
      </c>
      <c r="I38" s="120">
        <f>I39+I40+I41+I42</f>
        <v>284298</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199709</v>
      </c>
      <c r="I41" s="18">
        <v>284298</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42183</v>
      </c>
      <c r="I43" s="18">
        <v>42183</v>
      </c>
    </row>
    <row r="44" spans="1:9" ht="12.75" customHeight="1" x14ac:dyDescent="0.2">
      <c r="A44" s="184" t="s">
        <v>303</v>
      </c>
      <c r="B44" s="184"/>
      <c r="C44" s="184"/>
      <c r="D44" s="184"/>
      <c r="E44" s="184"/>
      <c r="F44" s="184"/>
      <c r="G44" s="12">
        <v>37</v>
      </c>
      <c r="H44" s="120">
        <f>H45+H53+H60+H70</f>
        <v>328623675</v>
      </c>
      <c r="I44" s="120">
        <f>I45+I53+I60+I70</f>
        <v>398045105</v>
      </c>
    </row>
    <row r="45" spans="1:9" ht="12.75" customHeight="1" x14ac:dyDescent="0.2">
      <c r="A45" s="186" t="s">
        <v>39</v>
      </c>
      <c r="B45" s="186"/>
      <c r="C45" s="186"/>
      <c r="D45" s="186"/>
      <c r="E45" s="186"/>
      <c r="F45" s="186"/>
      <c r="G45" s="12">
        <v>38</v>
      </c>
      <c r="H45" s="120">
        <f>SUM(H46:H52)</f>
        <v>56805493</v>
      </c>
      <c r="I45" s="120">
        <f>SUM(I46:I52)</f>
        <v>67083913</v>
      </c>
    </row>
    <row r="46" spans="1:9" ht="12.75" customHeight="1" x14ac:dyDescent="0.2">
      <c r="A46" s="182" t="s">
        <v>40</v>
      </c>
      <c r="B46" s="182"/>
      <c r="C46" s="182"/>
      <c r="D46" s="182"/>
      <c r="E46" s="182"/>
      <c r="F46" s="182"/>
      <c r="G46" s="11">
        <v>39</v>
      </c>
      <c r="H46" s="18">
        <v>27990</v>
      </c>
      <c r="I46" s="18">
        <v>23576</v>
      </c>
    </row>
    <row r="47" spans="1:9" ht="12.75" customHeight="1" x14ac:dyDescent="0.2">
      <c r="A47" s="182" t="s">
        <v>41</v>
      </c>
      <c r="B47" s="182"/>
      <c r="C47" s="182"/>
      <c r="D47" s="182"/>
      <c r="E47" s="182"/>
      <c r="F47" s="182"/>
      <c r="G47" s="11">
        <v>40</v>
      </c>
      <c r="H47" s="18">
        <v>0</v>
      </c>
      <c r="I47" s="18">
        <v>0</v>
      </c>
    </row>
    <row r="48" spans="1:9" ht="12.75" customHeight="1" x14ac:dyDescent="0.2">
      <c r="A48" s="182" t="s">
        <v>42</v>
      </c>
      <c r="B48" s="182"/>
      <c r="C48" s="182"/>
      <c r="D48" s="182"/>
      <c r="E48" s="182"/>
      <c r="F48" s="182"/>
      <c r="G48" s="11">
        <v>41</v>
      </c>
      <c r="H48" s="18">
        <v>0</v>
      </c>
      <c r="I48" s="18">
        <v>0</v>
      </c>
    </row>
    <row r="49" spans="1:9" ht="12.75" customHeight="1" x14ac:dyDescent="0.2">
      <c r="A49" s="182" t="s">
        <v>43</v>
      </c>
      <c r="B49" s="182"/>
      <c r="C49" s="182"/>
      <c r="D49" s="182"/>
      <c r="E49" s="182"/>
      <c r="F49" s="182"/>
      <c r="G49" s="11">
        <v>42</v>
      </c>
      <c r="H49" s="18">
        <v>55894900</v>
      </c>
      <c r="I49" s="18">
        <v>66334735</v>
      </c>
    </row>
    <row r="50" spans="1:9" ht="12.75" customHeight="1" x14ac:dyDescent="0.2">
      <c r="A50" s="182" t="s">
        <v>44</v>
      </c>
      <c r="B50" s="182"/>
      <c r="C50" s="182"/>
      <c r="D50" s="182"/>
      <c r="E50" s="182"/>
      <c r="F50" s="182"/>
      <c r="G50" s="11">
        <v>43</v>
      </c>
      <c r="H50" s="18">
        <v>882603</v>
      </c>
      <c r="I50" s="18">
        <v>725602</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218666907</v>
      </c>
      <c r="I53" s="120">
        <f>SUM(I54:I59)</f>
        <v>316268951</v>
      </c>
    </row>
    <row r="54" spans="1:9" ht="12.75" customHeight="1" x14ac:dyDescent="0.2">
      <c r="A54" s="182" t="s">
        <v>48</v>
      </c>
      <c r="B54" s="182"/>
      <c r="C54" s="182"/>
      <c r="D54" s="182"/>
      <c r="E54" s="182"/>
      <c r="F54" s="182"/>
      <c r="G54" s="11">
        <v>47</v>
      </c>
      <c r="H54" s="18">
        <v>18807805</v>
      </c>
      <c r="I54" s="18">
        <v>19497311</v>
      </c>
    </row>
    <row r="55" spans="1:9" ht="12.75" customHeight="1" x14ac:dyDescent="0.2">
      <c r="A55" s="182" t="s">
        <v>49</v>
      </c>
      <c r="B55" s="182"/>
      <c r="C55" s="182"/>
      <c r="D55" s="182"/>
      <c r="E55" s="182"/>
      <c r="F55" s="182"/>
      <c r="G55" s="11">
        <v>48</v>
      </c>
      <c r="H55" s="18">
        <v>3505036</v>
      </c>
      <c r="I55" s="18">
        <v>4251913</v>
      </c>
    </row>
    <row r="56" spans="1:9" ht="12.75" customHeight="1" x14ac:dyDescent="0.2">
      <c r="A56" s="182" t="s">
        <v>50</v>
      </c>
      <c r="B56" s="182"/>
      <c r="C56" s="182"/>
      <c r="D56" s="182"/>
      <c r="E56" s="182"/>
      <c r="F56" s="182"/>
      <c r="G56" s="11">
        <v>49</v>
      </c>
      <c r="H56" s="18">
        <v>195607731</v>
      </c>
      <c r="I56" s="18">
        <v>291512822</v>
      </c>
    </row>
    <row r="57" spans="1:9" ht="12.75" customHeight="1" x14ac:dyDescent="0.2">
      <c r="A57" s="182" t="s">
        <v>51</v>
      </c>
      <c r="B57" s="182"/>
      <c r="C57" s="182"/>
      <c r="D57" s="182"/>
      <c r="E57" s="182"/>
      <c r="F57" s="182"/>
      <c r="G57" s="11">
        <v>50</v>
      </c>
      <c r="H57" s="18">
        <v>382</v>
      </c>
      <c r="I57" s="18">
        <v>307</v>
      </c>
    </row>
    <row r="58" spans="1:9" ht="12.75" customHeight="1" x14ac:dyDescent="0.2">
      <c r="A58" s="182" t="s">
        <v>52</v>
      </c>
      <c r="B58" s="182"/>
      <c r="C58" s="182"/>
      <c r="D58" s="182"/>
      <c r="E58" s="182"/>
      <c r="F58" s="182"/>
      <c r="G58" s="11">
        <v>51</v>
      </c>
      <c r="H58" s="18">
        <v>478175</v>
      </c>
      <c r="I58" s="18">
        <v>582821</v>
      </c>
    </row>
    <row r="59" spans="1:9" ht="12.75" customHeight="1" x14ac:dyDescent="0.2">
      <c r="A59" s="182" t="s">
        <v>53</v>
      </c>
      <c r="B59" s="182"/>
      <c r="C59" s="182"/>
      <c r="D59" s="182"/>
      <c r="E59" s="182"/>
      <c r="F59" s="182"/>
      <c r="G59" s="11">
        <v>52</v>
      </c>
      <c r="H59" s="18">
        <v>267778</v>
      </c>
      <c r="I59" s="18">
        <v>423777</v>
      </c>
    </row>
    <row r="60" spans="1:9" ht="12.75" customHeight="1" x14ac:dyDescent="0.2">
      <c r="A60" s="186" t="s">
        <v>54</v>
      </c>
      <c r="B60" s="186"/>
      <c r="C60" s="186"/>
      <c r="D60" s="186"/>
      <c r="E60" s="186"/>
      <c r="F60" s="186"/>
      <c r="G60" s="12">
        <v>53</v>
      </c>
      <c r="H60" s="120">
        <f>SUM(H61:H69)</f>
        <v>454690</v>
      </c>
      <c r="I60" s="120">
        <f>SUM(I61:I69)</f>
        <v>239749</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6636</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448054</v>
      </c>
      <c r="I68" s="18">
        <v>239749</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52696585</v>
      </c>
      <c r="I70" s="18">
        <v>14452492</v>
      </c>
    </row>
    <row r="71" spans="1:9" ht="12.75" customHeight="1" x14ac:dyDescent="0.2">
      <c r="A71" s="183" t="s">
        <v>58</v>
      </c>
      <c r="B71" s="183"/>
      <c r="C71" s="183"/>
      <c r="D71" s="183"/>
      <c r="E71" s="183"/>
      <c r="F71" s="183"/>
      <c r="G71" s="11">
        <v>64</v>
      </c>
      <c r="H71" s="18">
        <v>98762</v>
      </c>
      <c r="I71" s="18">
        <v>143170</v>
      </c>
    </row>
    <row r="72" spans="1:9" ht="12.75" customHeight="1" x14ac:dyDescent="0.2">
      <c r="A72" s="184" t="s">
        <v>304</v>
      </c>
      <c r="B72" s="184"/>
      <c r="C72" s="184"/>
      <c r="D72" s="184"/>
      <c r="E72" s="184"/>
      <c r="F72" s="184"/>
      <c r="G72" s="12">
        <v>65</v>
      </c>
      <c r="H72" s="120">
        <f>H8+H9+H44+H71</f>
        <v>376015972</v>
      </c>
      <c r="I72" s="120">
        <f>I8+I9+I44+I71</f>
        <v>445772936</v>
      </c>
    </row>
    <row r="73" spans="1:9" ht="12.75" customHeight="1" x14ac:dyDescent="0.2">
      <c r="A73" s="183" t="s">
        <v>59</v>
      </c>
      <c r="B73" s="183"/>
      <c r="C73" s="183"/>
      <c r="D73" s="183"/>
      <c r="E73" s="183"/>
      <c r="F73" s="183"/>
      <c r="G73" s="11">
        <v>66</v>
      </c>
      <c r="H73" s="18">
        <v>19504191</v>
      </c>
      <c r="I73" s="18">
        <v>18899811</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76208069</v>
      </c>
      <c r="I75" s="121">
        <f>I76+I77+I78+I84+I85+I91+I94+I97</f>
        <v>81359944</v>
      </c>
    </row>
    <row r="76" spans="1:9" ht="12.75" customHeight="1" x14ac:dyDescent="0.2">
      <c r="A76" s="182" t="s">
        <v>61</v>
      </c>
      <c r="B76" s="182"/>
      <c r="C76" s="182"/>
      <c r="D76" s="182"/>
      <c r="E76" s="182"/>
      <c r="F76" s="182"/>
      <c r="G76" s="11">
        <v>68</v>
      </c>
      <c r="H76" s="18">
        <v>27771507</v>
      </c>
      <c r="I76" s="18">
        <v>27778480</v>
      </c>
    </row>
    <row r="77" spans="1:9" ht="12.75" customHeight="1" x14ac:dyDescent="0.2">
      <c r="A77" s="182" t="s">
        <v>62</v>
      </c>
      <c r="B77" s="182"/>
      <c r="C77" s="182"/>
      <c r="D77" s="182"/>
      <c r="E77" s="182"/>
      <c r="F77" s="182"/>
      <c r="G77" s="11">
        <v>69</v>
      </c>
      <c r="H77" s="18">
        <v>-282844</v>
      </c>
      <c r="I77" s="18">
        <v>-282844</v>
      </c>
    </row>
    <row r="78" spans="1:9" ht="12.75" customHeight="1" x14ac:dyDescent="0.2">
      <c r="A78" s="186" t="s">
        <v>63</v>
      </c>
      <c r="B78" s="186"/>
      <c r="C78" s="186"/>
      <c r="D78" s="186"/>
      <c r="E78" s="186"/>
      <c r="F78" s="186"/>
      <c r="G78" s="12">
        <v>70</v>
      </c>
      <c r="H78" s="121">
        <f>SUM(H79:H83)</f>
        <v>11067694</v>
      </c>
      <c r="I78" s="121">
        <f>SUM(I79:I83)</f>
        <v>11067694</v>
      </c>
    </row>
    <row r="79" spans="1:9" ht="12.75" customHeight="1" x14ac:dyDescent="0.2">
      <c r="A79" s="182" t="s">
        <v>64</v>
      </c>
      <c r="B79" s="182"/>
      <c r="C79" s="182"/>
      <c r="D79" s="182"/>
      <c r="E79" s="182"/>
      <c r="F79" s="182"/>
      <c r="G79" s="11">
        <v>71</v>
      </c>
      <c r="H79" s="18">
        <v>2461810</v>
      </c>
      <c r="I79" s="18">
        <v>2461810</v>
      </c>
    </row>
    <row r="80" spans="1:9" ht="12.75" customHeight="1" x14ac:dyDescent="0.2">
      <c r="A80" s="182" t="s">
        <v>65</v>
      </c>
      <c r="B80" s="182"/>
      <c r="C80" s="182"/>
      <c r="D80" s="182"/>
      <c r="E80" s="182"/>
      <c r="F80" s="182"/>
      <c r="G80" s="11">
        <v>72</v>
      </c>
      <c r="H80" s="18">
        <v>6478463</v>
      </c>
      <c r="I80" s="18">
        <v>6478463</v>
      </c>
    </row>
    <row r="81" spans="1:9" ht="12.75" customHeight="1" x14ac:dyDescent="0.2">
      <c r="A81" s="182" t="s">
        <v>66</v>
      </c>
      <c r="B81" s="182"/>
      <c r="C81" s="182"/>
      <c r="D81" s="182"/>
      <c r="E81" s="182"/>
      <c r="F81" s="182"/>
      <c r="G81" s="11">
        <v>73</v>
      </c>
      <c r="H81" s="18">
        <v>-2081712</v>
      </c>
      <c r="I81" s="18">
        <v>-2081712</v>
      </c>
    </row>
    <row r="82" spans="1:9" ht="12.75" customHeight="1" x14ac:dyDescent="0.2">
      <c r="A82" s="182" t="s">
        <v>67</v>
      </c>
      <c r="B82" s="182"/>
      <c r="C82" s="182"/>
      <c r="D82" s="182"/>
      <c r="E82" s="182"/>
      <c r="F82" s="182"/>
      <c r="G82" s="11">
        <v>74</v>
      </c>
      <c r="H82" s="18">
        <v>0</v>
      </c>
      <c r="I82" s="18">
        <v>0</v>
      </c>
    </row>
    <row r="83" spans="1:9" ht="12.75" customHeight="1" x14ac:dyDescent="0.2">
      <c r="A83" s="182" t="s">
        <v>68</v>
      </c>
      <c r="B83" s="182"/>
      <c r="C83" s="182"/>
      <c r="D83" s="182"/>
      <c r="E83" s="182"/>
      <c r="F83" s="182"/>
      <c r="G83" s="11">
        <v>75</v>
      </c>
      <c r="H83" s="18">
        <v>4209133</v>
      </c>
      <c r="I83" s="18">
        <v>4209133</v>
      </c>
    </row>
    <row r="84" spans="1:9" ht="12.75" customHeight="1" x14ac:dyDescent="0.2">
      <c r="A84" s="185" t="s">
        <v>69</v>
      </c>
      <c r="B84" s="185"/>
      <c r="C84" s="185"/>
      <c r="D84" s="185"/>
      <c r="E84" s="185"/>
      <c r="F84" s="185"/>
      <c r="G84" s="46">
        <v>76</v>
      </c>
      <c r="H84" s="47">
        <v>0</v>
      </c>
      <c r="I84" s="47">
        <v>0</v>
      </c>
    </row>
    <row r="85" spans="1:9" ht="12.75" customHeight="1" x14ac:dyDescent="0.2">
      <c r="A85" s="186" t="s">
        <v>446</v>
      </c>
      <c r="B85" s="186"/>
      <c r="C85" s="186"/>
      <c r="D85" s="186"/>
      <c r="E85" s="186"/>
      <c r="F85" s="186"/>
      <c r="G85" s="12">
        <v>77</v>
      </c>
      <c r="H85" s="120">
        <f>H86+H87+H88+H89+H90</f>
        <v>0</v>
      </c>
      <c r="I85" s="120">
        <f>I86+I87+I88+I89+I90</f>
        <v>0</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0</v>
      </c>
      <c r="I90" s="18">
        <v>0</v>
      </c>
    </row>
    <row r="91" spans="1:9" ht="12.75" customHeight="1" x14ac:dyDescent="0.2">
      <c r="A91" s="186" t="s">
        <v>352</v>
      </c>
      <c r="B91" s="186"/>
      <c r="C91" s="186"/>
      <c r="D91" s="186"/>
      <c r="E91" s="186"/>
      <c r="F91" s="186"/>
      <c r="G91" s="12">
        <v>83</v>
      </c>
      <c r="H91" s="120">
        <f>H92-H93</f>
        <v>25821196</v>
      </c>
      <c r="I91" s="120">
        <f>I92-I93</f>
        <v>31743404</v>
      </c>
    </row>
    <row r="92" spans="1:9" ht="12.75" customHeight="1" x14ac:dyDescent="0.2">
      <c r="A92" s="182" t="s">
        <v>72</v>
      </c>
      <c r="B92" s="182"/>
      <c r="C92" s="182"/>
      <c r="D92" s="182"/>
      <c r="E92" s="182"/>
      <c r="F92" s="182"/>
      <c r="G92" s="11">
        <v>84</v>
      </c>
      <c r="H92" s="18">
        <v>25821196</v>
      </c>
      <c r="I92" s="18">
        <v>31743404</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11830516</v>
      </c>
      <c r="I94" s="120">
        <f>I95-I96</f>
        <v>11053210</v>
      </c>
    </row>
    <row r="95" spans="1:9" ht="12.75" customHeight="1" x14ac:dyDescent="0.2">
      <c r="A95" s="182" t="s">
        <v>74</v>
      </c>
      <c r="B95" s="182"/>
      <c r="C95" s="182"/>
      <c r="D95" s="182"/>
      <c r="E95" s="182"/>
      <c r="F95" s="182"/>
      <c r="G95" s="11">
        <v>87</v>
      </c>
      <c r="H95" s="18">
        <v>11830516</v>
      </c>
      <c r="I95" s="18">
        <v>11053210</v>
      </c>
    </row>
    <row r="96" spans="1:9"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84506</v>
      </c>
      <c r="I98" s="120">
        <f>SUM(I99:I104)</f>
        <v>84506</v>
      </c>
    </row>
    <row r="99" spans="1:9" ht="12.75" customHeight="1" x14ac:dyDescent="0.2">
      <c r="A99" s="182" t="s">
        <v>77</v>
      </c>
      <c r="B99" s="182"/>
      <c r="C99" s="182"/>
      <c r="D99" s="182"/>
      <c r="E99" s="182"/>
      <c r="F99" s="182"/>
      <c r="G99" s="11">
        <v>91</v>
      </c>
      <c r="H99" s="18">
        <v>84506</v>
      </c>
      <c r="I99" s="18">
        <v>84506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0</v>
      </c>
      <c r="I104" s="18">
        <v>0</v>
      </c>
    </row>
    <row r="105" spans="1:9" ht="12.75" customHeight="1" x14ac:dyDescent="0.2">
      <c r="A105" s="184" t="s">
        <v>356</v>
      </c>
      <c r="B105" s="184"/>
      <c r="C105" s="184"/>
      <c r="D105" s="184"/>
      <c r="E105" s="184"/>
      <c r="F105" s="184"/>
      <c r="G105" s="12">
        <v>97</v>
      </c>
      <c r="H105" s="120">
        <f>SUM(H106:H116)</f>
        <v>8309321</v>
      </c>
      <c r="I105" s="120">
        <f>SUM(I106:I116)</f>
        <v>8612128</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2880000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32328</v>
      </c>
      <c r="I110" s="18">
        <v>32328</v>
      </c>
    </row>
    <row r="111" spans="1:9" ht="12.75" customHeight="1" x14ac:dyDescent="0.2">
      <c r="A111" s="182" t="s">
        <v>88</v>
      </c>
      <c r="B111" s="182"/>
      <c r="C111" s="182"/>
      <c r="D111" s="182"/>
      <c r="E111" s="182"/>
      <c r="F111" s="182"/>
      <c r="G111" s="11">
        <v>103</v>
      </c>
      <c r="H111" s="18">
        <v>3312714</v>
      </c>
      <c r="I111" s="18">
        <v>1224462</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4250025</v>
      </c>
      <c r="I113" s="18">
        <v>3250005</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714254</v>
      </c>
      <c r="I115" s="18">
        <v>1225333</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291162306</v>
      </c>
      <c r="I117" s="120">
        <f>SUM(I118:I131)</f>
        <v>355346537</v>
      </c>
    </row>
    <row r="118" spans="1:9" ht="12.75" customHeight="1" x14ac:dyDescent="0.2">
      <c r="A118" s="182" t="s">
        <v>83</v>
      </c>
      <c r="B118" s="182"/>
      <c r="C118" s="182"/>
      <c r="D118" s="182"/>
      <c r="E118" s="182"/>
      <c r="F118" s="182"/>
      <c r="G118" s="11">
        <v>110</v>
      </c>
      <c r="H118" s="18">
        <v>0</v>
      </c>
      <c r="I118" s="18">
        <v>757</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16368255</v>
      </c>
      <c r="I120" s="18">
        <v>21293851</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0</v>
      </c>
    </row>
    <row r="123" spans="1:9" ht="12.75" customHeight="1" x14ac:dyDescent="0.2">
      <c r="A123" s="182" t="s">
        <v>88</v>
      </c>
      <c r="B123" s="182"/>
      <c r="C123" s="182"/>
      <c r="D123" s="182"/>
      <c r="E123" s="182"/>
      <c r="F123" s="182"/>
      <c r="G123" s="11">
        <v>115</v>
      </c>
      <c r="H123" s="18">
        <v>45491803</v>
      </c>
      <c r="I123" s="18">
        <v>61813568</v>
      </c>
    </row>
    <row r="124" spans="1:9" ht="12.75" customHeight="1" x14ac:dyDescent="0.2">
      <c r="A124" s="182" t="s">
        <v>89</v>
      </c>
      <c r="B124" s="182"/>
      <c r="C124" s="182"/>
      <c r="D124" s="182"/>
      <c r="E124" s="182"/>
      <c r="F124" s="182"/>
      <c r="G124" s="11">
        <v>116</v>
      </c>
      <c r="H124" s="18">
        <v>354405</v>
      </c>
      <c r="I124" s="18">
        <v>19898</v>
      </c>
    </row>
    <row r="125" spans="1:9" ht="12.75" customHeight="1" x14ac:dyDescent="0.2">
      <c r="A125" s="182" t="s">
        <v>90</v>
      </c>
      <c r="B125" s="182"/>
      <c r="C125" s="182"/>
      <c r="D125" s="182"/>
      <c r="E125" s="182"/>
      <c r="F125" s="182"/>
      <c r="G125" s="11">
        <v>117</v>
      </c>
      <c r="H125" s="18">
        <v>222129377</v>
      </c>
      <c r="I125" s="18">
        <v>266987089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1457558</v>
      </c>
      <c r="I127" s="18">
        <v>1151481</v>
      </c>
    </row>
    <row r="128" spans="1:9" x14ac:dyDescent="0.2">
      <c r="A128" s="182" t="s">
        <v>95</v>
      </c>
      <c r="B128" s="182"/>
      <c r="C128" s="182"/>
      <c r="D128" s="182"/>
      <c r="E128" s="182"/>
      <c r="F128" s="182"/>
      <c r="G128" s="11">
        <v>120</v>
      </c>
      <c r="H128" s="18">
        <v>4947064</v>
      </c>
      <c r="I128" s="18">
        <v>3253996</v>
      </c>
    </row>
    <row r="129" spans="1:9" x14ac:dyDescent="0.2">
      <c r="A129" s="182" t="s">
        <v>96</v>
      </c>
      <c r="B129" s="182"/>
      <c r="C129" s="182"/>
      <c r="D129" s="182"/>
      <c r="E129" s="182"/>
      <c r="F129" s="182"/>
      <c r="G129" s="11">
        <v>121</v>
      </c>
      <c r="H129" s="18">
        <v>5804</v>
      </c>
      <c r="I129" s="18">
        <v>3877</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408040</v>
      </c>
      <c r="I131" s="18">
        <v>822020</v>
      </c>
    </row>
    <row r="132" spans="1:9" ht="22.15" customHeight="1" x14ac:dyDescent="0.2">
      <c r="A132" s="183" t="s">
        <v>99</v>
      </c>
      <c r="B132" s="183"/>
      <c r="C132" s="183"/>
      <c r="D132" s="183"/>
      <c r="E132" s="183"/>
      <c r="F132" s="183"/>
      <c r="G132" s="11">
        <v>124</v>
      </c>
      <c r="H132" s="18">
        <v>251770</v>
      </c>
      <c r="I132" s="18">
        <v>369821</v>
      </c>
    </row>
    <row r="133" spans="1:9" ht="12.75" customHeight="1" x14ac:dyDescent="0.2">
      <c r="A133" s="184" t="s">
        <v>358</v>
      </c>
      <c r="B133" s="184"/>
      <c r="C133" s="184"/>
      <c r="D133" s="184"/>
      <c r="E133" s="184"/>
      <c r="F133" s="184"/>
      <c r="G133" s="12">
        <v>125</v>
      </c>
      <c r="H133" s="120">
        <f>H75+H98+H105+H117+H132</f>
        <v>376015972</v>
      </c>
      <c r="I133" s="120">
        <f>I75+I98+I105+I117+I132</f>
        <v>445772936</v>
      </c>
    </row>
    <row r="134" spans="1:9" x14ac:dyDescent="0.2">
      <c r="A134" s="183" t="s">
        <v>100</v>
      </c>
      <c r="B134" s="183"/>
      <c r="C134" s="183"/>
      <c r="D134" s="183"/>
      <c r="E134" s="183"/>
      <c r="F134" s="183"/>
      <c r="G134" s="11">
        <v>126</v>
      </c>
      <c r="H134" s="18">
        <v>19504191</v>
      </c>
      <c r="I134" s="18">
        <v>18899811</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abSelected="1" topLeftCell="A54" zoomScale="85" zoomScaleNormal="85" zoomScaleSheetLayoutView="110" workbookViewId="0">
      <selection activeCell="T73" sqref="T73"/>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464</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462</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444133385</v>
      </c>
      <c r="I8" s="52">
        <f>SUM(I9:I13)</f>
        <v>154251796</v>
      </c>
      <c r="J8" s="52">
        <f>SUM(J9:J13)</f>
        <v>541059581</v>
      </c>
      <c r="K8" s="52">
        <f>SUM(K9:K13)</f>
        <v>182324847</v>
      </c>
    </row>
    <row r="9" spans="1:11" ht="12.75" customHeight="1" x14ac:dyDescent="0.2">
      <c r="A9" s="182" t="s">
        <v>115</v>
      </c>
      <c r="B9" s="182"/>
      <c r="C9" s="182"/>
      <c r="D9" s="182"/>
      <c r="E9" s="182"/>
      <c r="F9" s="182"/>
      <c r="G9" s="11">
        <v>2</v>
      </c>
      <c r="H9" s="53">
        <v>37936497</v>
      </c>
      <c r="I9" s="53">
        <v>12745080</v>
      </c>
      <c r="J9" s="53">
        <v>42265457</v>
      </c>
      <c r="K9" s="53">
        <v>13918663</v>
      </c>
    </row>
    <row r="10" spans="1:11" ht="12.75" customHeight="1" x14ac:dyDescent="0.2">
      <c r="A10" s="182" t="s">
        <v>116</v>
      </c>
      <c r="B10" s="182"/>
      <c r="C10" s="182"/>
      <c r="D10" s="182"/>
      <c r="E10" s="182"/>
      <c r="F10" s="182"/>
      <c r="G10" s="11">
        <v>3</v>
      </c>
      <c r="H10" s="53">
        <v>403864777</v>
      </c>
      <c r="I10" s="53">
        <v>140630655</v>
      </c>
      <c r="J10" s="53">
        <v>495989407</v>
      </c>
      <c r="K10" s="53">
        <v>167405466</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53991</v>
      </c>
      <c r="I12" s="53">
        <v>17939</v>
      </c>
      <c r="J12" s="53">
        <v>59620</v>
      </c>
      <c r="K12" s="53">
        <v>19742</v>
      </c>
    </row>
    <row r="13" spans="1:11" ht="12.75" customHeight="1" x14ac:dyDescent="0.2">
      <c r="A13" s="182" t="s">
        <v>119</v>
      </c>
      <c r="B13" s="182"/>
      <c r="C13" s="182"/>
      <c r="D13" s="182"/>
      <c r="E13" s="182"/>
      <c r="F13" s="182"/>
      <c r="G13" s="11">
        <v>6</v>
      </c>
      <c r="H13" s="53">
        <v>2278120</v>
      </c>
      <c r="I13" s="53">
        <v>858122</v>
      </c>
      <c r="J13" s="53">
        <v>2745097</v>
      </c>
      <c r="K13" s="53">
        <v>980976</v>
      </c>
    </row>
    <row r="14" spans="1:11" ht="12.75" customHeight="1" x14ac:dyDescent="0.2">
      <c r="A14" s="213" t="s">
        <v>360</v>
      </c>
      <c r="B14" s="213"/>
      <c r="C14" s="213"/>
      <c r="D14" s="213"/>
      <c r="E14" s="213"/>
      <c r="F14" s="213"/>
      <c r="G14" s="12">
        <v>7</v>
      </c>
      <c r="H14" s="52">
        <f>H15+H16+H20+H24+H25+H26+H29+H36</f>
        <v>434469081</v>
      </c>
      <c r="I14" s="52">
        <f>I15+I16+I20+I24+I25+I26+I29+I36</f>
        <v>150418192</v>
      </c>
      <c r="J14" s="52">
        <f>J15+J16+J20+J24+J25+J26+J29+J36</f>
        <v>528115191</v>
      </c>
      <c r="K14" s="52">
        <f>K15+K16+K20+K24+K25+K26+K29+K36</f>
        <v>178162288</v>
      </c>
    </row>
    <row r="15" spans="1:11" ht="12.75" customHeight="1" x14ac:dyDescent="0.2">
      <c r="A15" s="182" t="s">
        <v>104</v>
      </c>
      <c r="B15" s="182"/>
      <c r="C15" s="182"/>
      <c r="D15" s="182"/>
      <c r="E15" s="182"/>
      <c r="F15" s="182"/>
      <c r="G15" s="11">
        <v>8</v>
      </c>
      <c r="H15" s="53">
        <v>0</v>
      </c>
      <c r="I15" s="53">
        <v>0</v>
      </c>
      <c r="J15" s="53">
        <v>0</v>
      </c>
      <c r="K15" s="53">
        <v>0</v>
      </c>
    </row>
    <row r="16" spans="1:11" ht="12.75" customHeight="1" x14ac:dyDescent="0.2">
      <c r="A16" s="186" t="s">
        <v>440</v>
      </c>
      <c r="B16" s="186"/>
      <c r="C16" s="186"/>
      <c r="D16" s="186"/>
      <c r="E16" s="186"/>
      <c r="F16" s="186"/>
      <c r="G16" s="12">
        <v>9</v>
      </c>
      <c r="H16" s="52">
        <f>SUM(H17:H19)</f>
        <v>422707642</v>
      </c>
      <c r="I16" s="52">
        <f>SUM(I17:I19)</f>
        <v>146306077</v>
      </c>
      <c r="J16" s="52">
        <f>SUM(J17:J19)</f>
        <v>515323992</v>
      </c>
      <c r="K16" s="52">
        <f>SUM(K17:K19)</f>
        <v>173829437</v>
      </c>
    </row>
    <row r="17" spans="1:11" ht="12.75" customHeight="1" x14ac:dyDescent="0.2">
      <c r="A17" s="216" t="s">
        <v>120</v>
      </c>
      <c r="B17" s="216"/>
      <c r="C17" s="216"/>
      <c r="D17" s="216"/>
      <c r="E17" s="216"/>
      <c r="F17" s="216"/>
      <c r="G17" s="11">
        <v>10</v>
      </c>
      <c r="H17" s="53">
        <v>1350601</v>
      </c>
      <c r="I17" s="53">
        <v>434640</v>
      </c>
      <c r="J17" s="53">
        <v>1192121</v>
      </c>
      <c r="K17" s="53">
        <v>388925</v>
      </c>
    </row>
    <row r="18" spans="1:11" ht="12.75" customHeight="1" x14ac:dyDescent="0.2">
      <c r="A18" s="216" t="s">
        <v>121</v>
      </c>
      <c r="B18" s="216"/>
      <c r="C18" s="216"/>
      <c r="D18" s="216"/>
      <c r="E18" s="216"/>
      <c r="F18" s="216"/>
      <c r="G18" s="11">
        <v>11</v>
      </c>
      <c r="H18" s="53">
        <v>419272081</v>
      </c>
      <c r="I18" s="53">
        <v>145119094</v>
      </c>
      <c r="J18" s="53">
        <v>511369614</v>
      </c>
      <c r="K18" s="53">
        <v>172362757</v>
      </c>
    </row>
    <row r="19" spans="1:11" ht="12.75" customHeight="1" x14ac:dyDescent="0.2">
      <c r="A19" s="216" t="s">
        <v>122</v>
      </c>
      <c r="B19" s="216"/>
      <c r="C19" s="216"/>
      <c r="D19" s="216"/>
      <c r="E19" s="216"/>
      <c r="F19" s="216"/>
      <c r="G19" s="11">
        <v>12</v>
      </c>
      <c r="H19" s="53">
        <v>2084960</v>
      </c>
      <c r="I19" s="53">
        <v>752343</v>
      </c>
      <c r="J19" s="53">
        <v>2762257</v>
      </c>
      <c r="K19" s="53">
        <v>1077755</v>
      </c>
    </row>
    <row r="20" spans="1:11" ht="12.75" customHeight="1" x14ac:dyDescent="0.2">
      <c r="A20" s="186" t="s">
        <v>441</v>
      </c>
      <c r="B20" s="186"/>
      <c r="C20" s="186"/>
      <c r="D20" s="186"/>
      <c r="E20" s="186"/>
      <c r="F20" s="186"/>
      <c r="G20" s="12">
        <v>13</v>
      </c>
      <c r="H20" s="52">
        <f>SUM(H21:H23)</f>
        <v>6877657</v>
      </c>
      <c r="I20" s="52">
        <f>SUM(I21:I23)</f>
        <v>2307471</v>
      </c>
      <c r="J20" s="52">
        <f>SUM(J21:J23)</f>
        <v>7361835</v>
      </c>
      <c r="K20" s="52">
        <f>SUM(K21:K23)</f>
        <v>2578424</v>
      </c>
    </row>
    <row r="21" spans="1:11" ht="12.75" customHeight="1" x14ac:dyDescent="0.2">
      <c r="A21" s="216" t="s">
        <v>105</v>
      </c>
      <c r="B21" s="216"/>
      <c r="C21" s="216"/>
      <c r="D21" s="216"/>
      <c r="E21" s="216"/>
      <c r="F21" s="216"/>
      <c r="G21" s="11">
        <v>14</v>
      </c>
      <c r="H21" s="53">
        <v>4320359</v>
      </c>
      <c r="I21" s="53">
        <v>1449178</v>
      </c>
      <c r="J21" s="53">
        <v>4593338</v>
      </c>
      <c r="K21" s="53">
        <v>1601793</v>
      </c>
    </row>
    <row r="22" spans="1:11" ht="12.75" customHeight="1" x14ac:dyDescent="0.2">
      <c r="A22" s="216" t="s">
        <v>106</v>
      </c>
      <c r="B22" s="216"/>
      <c r="C22" s="216"/>
      <c r="D22" s="216"/>
      <c r="E22" s="216"/>
      <c r="F22" s="216"/>
      <c r="G22" s="11">
        <v>15</v>
      </c>
      <c r="H22" s="53">
        <v>1668495</v>
      </c>
      <c r="I22" s="53">
        <v>560154</v>
      </c>
      <c r="J22" s="53">
        <v>1810720</v>
      </c>
      <c r="K22" s="53">
        <v>643474</v>
      </c>
    </row>
    <row r="23" spans="1:11" ht="12.75" customHeight="1" x14ac:dyDescent="0.2">
      <c r="A23" s="216" t="s">
        <v>107</v>
      </c>
      <c r="B23" s="216"/>
      <c r="C23" s="216"/>
      <c r="D23" s="216"/>
      <c r="E23" s="216"/>
      <c r="F23" s="216"/>
      <c r="G23" s="11">
        <v>16</v>
      </c>
      <c r="H23" s="53">
        <v>888803</v>
      </c>
      <c r="I23" s="53">
        <v>298139</v>
      </c>
      <c r="J23" s="53">
        <v>957777</v>
      </c>
      <c r="K23" s="53">
        <v>333157</v>
      </c>
    </row>
    <row r="24" spans="1:11" ht="12.75" customHeight="1" x14ac:dyDescent="0.2">
      <c r="A24" s="182" t="s">
        <v>108</v>
      </c>
      <c r="B24" s="182"/>
      <c r="C24" s="182"/>
      <c r="D24" s="182"/>
      <c r="E24" s="182"/>
      <c r="F24" s="182"/>
      <c r="G24" s="11">
        <v>17</v>
      </c>
      <c r="H24" s="53">
        <v>1811254</v>
      </c>
      <c r="I24" s="53">
        <v>605920</v>
      </c>
      <c r="J24" s="53">
        <v>1999408</v>
      </c>
      <c r="K24" s="53">
        <v>690062</v>
      </c>
    </row>
    <row r="25" spans="1:11" ht="12.75" customHeight="1" x14ac:dyDescent="0.2">
      <c r="A25" s="182" t="s">
        <v>109</v>
      </c>
      <c r="B25" s="182"/>
      <c r="C25" s="182"/>
      <c r="D25" s="182"/>
      <c r="E25" s="182"/>
      <c r="F25" s="182"/>
      <c r="G25" s="11">
        <v>18</v>
      </c>
      <c r="H25" s="53">
        <v>2945318</v>
      </c>
      <c r="I25" s="53">
        <v>1156840</v>
      </c>
      <c r="J25" s="53">
        <v>3212603</v>
      </c>
      <c r="K25" s="53">
        <v>938228</v>
      </c>
    </row>
    <row r="26" spans="1:11" ht="12.75" customHeight="1" x14ac:dyDescent="0.2">
      <c r="A26" s="186" t="s">
        <v>442</v>
      </c>
      <c r="B26" s="186"/>
      <c r="C26" s="186"/>
      <c r="D26" s="186"/>
      <c r="E26" s="186"/>
      <c r="F26" s="186"/>
      <c r="G26" s="12">
        <v>19</v>
      </c>
      <c r="H26" s="52">
        <f>H27+H28</f>
        <v>127210</v>
      </c>
      <c r="I26" s="52">
        <f>I27+I28</f>
        <v>41884</v>
      </c>
      <c r="J26" s="52">
        <f>J27+J28</f>
        <v>217353</v>
      </c>
      <c r="K26" s="52">
        <f>K27+K28</f>
        <v>126137</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127210</v>
      </c>
      <c r="I28" s="53">
        <v>41884</v>
      </c>
      <c r="J28" s="53">
        <v>217353</v>
      </c>
      <c r="K28" s="53">
        <v>126137</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0</v>
      </c>
      <c r="I36" s="53">
        <v>0</v>
      </c>
      <c r="J36" s="53">
        <v>0</v>
      </c>
      <c r="K36" s="53">
        <v>0</v>
      </c>
    </row>
    <row r="37" spans="1:11" ht="12.75" customHeight="1" x14ac:dyDescent="0.2">
      <c r="A37" s="213" t="s">
        <v>361</v>
      </c>
      <c r="B37" s="213"/>
      <c r="C37" s="213"/>
      <c r="D37" s="213"/>
      <c r="E37" s="213"/>
      <c r="F37" s="213"/>
      <c r="G37" s="12">
        <v>30</v>
      </c>
      <c r="H37" s="52">
        <f>SUM(H38:H47)</f>
        <v>1904580</v>
      </c>
      <c r="I37" s="52">
        <f>SUM(I38:I47)</f>
        <v>527870</v>
      </c>
      <c r="J37" s="52">
        <f>SUM(J38:J47)</f>
        <v>1772384</v>
      </c>
      <c r="K37" s="52">
        <f>SUM(K38:K47)</f>
        <v>517266</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133</v>
      </c>
      <c r="I41" s="53">
        <v>45</v>
      </c>
      <c r="J41" s="53">
        <v>114</v>
      </c>
      <c r="K41" s="53">
        <v>35</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1904447</v>
      </c>
      <c r="I44" s="53">
        <v>527825</v>
      </c>
      <c r="J44" s="53">
        <v>1772270</v>
      </c>
      <c r="K44" s="53">
        <v>517231</v>
      </c>
    </row>
    <row r="45" spans="1:11" ht="12.75" customHeight="1" x14ac:dyDescent="0.2">
      <c r="A45" s="182" t="s">
        <v>138</v>
      </c>
      <c r="B45" s="182"/>
      <c r="C45" s="182"/>
      <c r="D45" s="182"/>
      <c r="E45" s="182"/>
      <c r="F45" s="182"/>
      <c r="G45" s="11">
        <v>38</v>
      </c>
      <c r="H45" s="53">
        <v>0</v>
      </c>
      <c r="I45" s="53">
        <v>0</v>
      </c>
      <c r="J45" s="53">
        <v>0</v>
      </c>
      <c r="K45" s="53">
        <v>0</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201412</v>
      </c>
      <c r="I48" s="52">
        <f>SUM(I49:I55)</f>
        <v>84050</v>
      </c>
      <c r="J48" s="52">
        <f>SUM(J49:J55)</f>
        <v>1107798</v>
      </c>
      <c r="K48" s="52">
        <f>SUM(K49:K55)</f>
        <v>556896</v>
      </c>
    </row>
    <row r="49" spans="1:11" ht="25.15" customHeight="1" x14ac:dyDescent="0.2">
      <c r="A49" s="182" t="s">
        <v>141</v>
      </c>
      <c r="B49" s="182"/>
      <c r="C49" s="182"/>
      <c r="D49" s="182"/>
      <c r="E49" s="182"/>
      <c r="F49" s="182"/>
      <c r="G49" s="11">
        <v>42</v>
      </c>
      <c r="H49" s="53">
        <v>0</v>
      </c>
      <c r="I49" s="53">
        <v>0</v>
      </c>
      <c r="J49" s="53">
        <v>757</v>
      </c>
      <c r="K49" s="53">
        <v>757</v>
      </c>
    </row>
    <row r="50" spans="1:11" ht="12.75" customHeight="1" x14ac:dyDescent="0.2">
      <c r="A50" s="206" t="s">
        <v>142</v>
      </c>
      <c r="B50" s="206"/>
      <c r="C50" s="206"/>
      <c r="D50" s="206"/>
      <c r="E50" s="206"/>
      <c r="F50" s="206"/>
      <c r="G50" s="11">
        <v>43</v>
      </c>
      <c r="H50" s="53">
        <v>0</v>
      </c>
      <c r="I50" s="53">
        <v>0</v>
      </c>
      <c r="J50" s="53">
        <v>0</v>
      </c>
      <c r="K50" s="53">
        <v>0</v>
      </c>
    </row>
    <row r="51" spans="1:11" ht="12.75" customHeight="1" x14ac:dyDescent="0.2">
      <c r="A51" s="206" t="s">
        <v>143</v>
      </c>
      <c r="B51" s="206"/>
      <c r="C51" s="206"/>
      <c r="D51" s="206"/>
      <c r="E51" s="206"/>
      <c r="F51" s="206"/>
      <c r="G51" s="11">
        <v>44</v>
      </c>
      <c r="H51" s="53">
        <v>196106</v>
      </c>
      <c r="I51" s="53">
        <v>84283</v>
      </c>
      <c r="J51" s="53">
        <v>1107041</v>
      </c>
      <c r="K51" s="53">
        <v>556139</v>
      </c>
    </row>
    <row r="52" spans="1:11" ht="12.75" customHeight="1" x14ac:dyDescent="0.2">
      <c r="A52" s="206" t="s">
        <v>144</v>
      </c>
      <c r="B52" s="206"/>
      <c r="C52" s="206"/>
      <c r="D52" s="206"/>
      <c r="E52" s="206"/>
      <c r="F52" s="206"/>
      <c r="G52" s="11">
        <v>45</v>
      </c>
      <c r="H52" s="53">
        <v>5306</v>
      </c>
      <c r="I52" s="53">
        <v>-233</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0</v>
      </c>
      <c r="I56" s="53">
        <v>0</v>
      </c>
      <c r="J56" s="53">
        <v>0</v>
      </c>
      <c r="K56" s="53">
        <v>0</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446037965</v>
      </c>
      <c r="I60" s="52">
        <f t="shared" ref="I60:K60" si="0">I8+I37+I56+I57</f>
        <v>154779666</v>
      </c>
      <c r="J60" s="52">
        <f t="shared" si="0"/>
        <v>542831965</v>
      </c>
      <c r="K60" s="52">
        <f t="shared" si="0"/>
        <v>182842113</v>
      </c>
    </row>
    <row r="61" spans="1:11" ht="12.75" customHeight="1" x14ac:dyDescent="0.2">
      <c r="A61" s="213" t="s">
        <v>364</v>
      </c>
      <c r="B61" s="213"/>
      <c r="C61" s="213"/>
      <c r="D61" s="213"/>
      <c r="E61" s="213"/>
      <c r="F61" s="213"/>
      <c r="G61" s="12">
        <v>54</v>
      </c>
      <c r="H61" s="52">
        <f>H14+H48+H58+H59</f>
        <v>434670493</v>
      </c>
      <c r="I61" s="52">
        <f t="shared" ref="I61:K61" si="1">I14+I48+I58+I59</f>
        <v>150502242</v>
      </c>
      <c r="J61" s="52">
        <f t="shared" si="1"/>
        <v>529222989</v>
      </c>
      <c r="K61" s="52">
        <f t="shared" si="1"/>
        <v>178719184</v>
      </c>
    </row>
    <row r="62" spans="1:11" ht="12.75" customHeight="1" x14ac:dyDescent="0.2">
      <c r="A62" s="213" t="s">
        <v>365</v>
      </c>
      <c r="B62" s="213"/>
      <c r="C62" s="213"/>
      <c r="D62" s="213"/>
      <c r="E62" s="213"/>
      <c r="F62" s="213"/>
      <c r="G62" s="12">
        <v>55</v>
      </c>
      <c r="H62" s="52">
        <f>H60-H61</f>
        <v>11367472</v>
      </c>
      <c r="I62" s="52">
        <f t="shared" ref="I62:K62" si="2">I60-I61</f>
        <v>4277424</v>
      </c>
      <c r="J62" s="52">
        <f t="shared" si="2"/>
        <v>13608976</v>
      </c>
      <c r="K62" s="52">
        <f t="shared" si="2"/>
        <v>4122929</v>
      </c>
    </row>
    <row r="63" spans="1:11" ht="12.75" customHeight="1" x14ac:dyDescent="0.2">
      <c r="A63" s="214" t="s">
        <v>366</v>
      </c>
      <c r="B63" s="214"/>
      <c r="C63" s="214"/>
      <c r="D63" s="214"/>
      <c r="E63" s="214"/>
      <c r="F63" s="214"/>
      <c r="G63" s="12">
        <v>56</v>
      </c>
      <c r="H63" s="52">
        <f>+IF((H60-H61)&gt;0,(H60-H61),0)</f>
        <v>11367472</v>
      </c>
      <c r="I63" s="52">
        <f t="shared" ref="I63:K63" si="3">+IF((I60-I61)&gt;0,(I60-I61),0)</f>
        <v>4277424</v>
      </c>
      <c r="J63" s="52">
        <f t="shared" si="3"/>
        <v>13608976</v>
      </c>
      <c r="K63" s="52">
        <f t="shared" si="3"/>
        <v>4122929</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2073427</v>
      </c>
      <c r="I65" s="53">
        <v>780202</v>
      </c>
      <c r="J65" s="53">
        <v>2555766</v>
      </c>
      <c r="K65" s="53">
        <v>774286</v>
      </c>
    </row>
    <row r="66" spans="1:11" ht="12.75" customHeight="1" x14ac:dyDescent="0.2">
      <c r="A66" s="213" t="s">
        <v>368</v>
      </c>
      <c r="B66" s="213"/>
      <c r="C66" s="213"/>
      <c r="D66" s="213"/>
      <c r="E66" s="213"/>
      <c r="F66" s="213"/>
      <c r="G66" s="12">
        <v>59</v>
      </c>
      <c r="H66" s="52">
        <f>H62-H65</f>
        <v>9294045</v>
      </c>
      <c r="I66" s="52">
        <f t="shared" ref="I66:K66" si="5">I62-I65</f>
        <v>3497222</v>
      </c>
      <c r="J66" s="52">
        <f t="shared" si="5"/>
        <v>11053210</v>
      </c>
      <c r="K66" s="52">
        <f t="shared" si="5"/>
        <v>3348643</v>
      </c>
    </row>
    <row r="67" spans="1:11" ht="12.75" customHeight="1" x14ac:dyDescent="0.2">
      <c r="A67" s="214" t="s">
        <v>369</v>
      </c>
      <c r="B67" s="214"/>
      <c r="C67" s="214"/>
      <c r="D67" s="214"/>
      <c r="E67" s="214"/>
      <c r="F67" s="214"/>
      <c r="G67" s="12">
        <v>60</v>
      </c>
      <c r="H67" s="52">
        <f>+IF((H62-H65)&gt;0,(H62-H65),0)</f>
        <v>9294045</v>
      </c>
      <c r="I67" s="52">
        <f t="shared" ref="I67:K67" si="6">+IF((I62-I65)&gt;0,(I62-I65),0)</f>
        <v>3497222</v>
      </c>
      <c r="J67" s="52">
        <f t="shared" si="6"/>
        <v>11053210</v>
      </c>
      <c r="K67" s="52">
        <f t="shared" si="6"/>
        <v>3348643</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0</v>
      </c>
      <c r="I85" s="55">
        <f>I86+I87</f>
        <v>0</v>
      </c>
      <c r="J85" s="55">
        <f>J86+J87</f>
        <v>0</v>
      </c>
      <c r="K85" s="55">
        <f>K86+K87</f>
        <v>0</v>
      </c>
    </row>
    <row r="86" spans="1:11" ht="12.75" customHeight="1" x14ac:dyDescent="0.2">
      <c r="A86" s="203" t="s">
        <v>157</v>
      </c>
      <c r="B86" s="203"/>
      <c r="C86" s="203"/>
      <c r="D86" s="203"/>
      <c r="E86" s="203"/>
      <c r="F86" s="203"/>
      <c r="G86" s="11">
        <v>76</v>
      </c>
      <c r="H86" s="56">
        <v>0</v>
      </c>
      <c r="I86" s="56">
        <v>0</v>
      </c>
      <c r="J86" s="56">
        <v>0</v>
      </c>
      <c r="K86" s="56">
        <v>0</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9294045</v>
      </c>
      <c r="I89" s="56">
        <v>3497222</v>
      </c>
      <c r="J89" s="56">
        <v>11053210</v>
      </c>
      <c r="K89" s="56">
        <v>3348643</v>
      </c>
    </row>
    <row r="90" spans="1:11" ht="24" customHeight="1" x14ac:dyDescent="0.2">
      <c r="A90" s="184" t="s">
        <v>437</v>
      </c>
      <c r="B90" s="184"/>
      <c r="C90" s="184"/>
      <c r="D90" s="184"/>
      <c r="E90" s="184"/>
      <c r="F90" s="184"/>
      <c r="G90" s="12">
        <v>79</v>
      </c>
      <c r="H90" s="73">
        <f>H91+H98</f>
        <v>0</v>
      </c>
      <c r="I90" s="73">
        <f>I91+I98</f>
        <v>0</v>
      </c>
      <c r="J90" s="73">
        <f t="shared" ref="J90:K90" si="8">J91+J98</f>
        <v>0</v>
      </c>
      <c r="K90" s="73">
        <f t="shared" si="8"/>
        <v>0</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0</v>
      </c>
      <c r="I98" s="73">
        <f>SUM(I99:I106)</f>
        <v>0</v>
      </c>
      <c r="J98" s="73">
        <f t="shared" ref="J98:K98" si="10">SUM(J99:J106)</f>
        <v>0</v>
      </c>
      <c r="K98" s="73">
        <f t="shared" si="10"/>
        <v>0</v>
      </c>
    </row>
    <row r="99" spans="1:11" x14ac:dyDescent="0.2">
      <c r="A99" s="205" t="s">
        <v>160</v>
      </c>
      <c r="B99" s="205"/>
      <c r="C99" s="205"/>
      <c r="D99" s="205"/>
      <c r="E99" s="205"/>
      <c r="F99" s="205"/>
      <c r="G99" s="11">
        <v>88</v>
      </c>
      <c r="H99" s="56">
        <v>0</v>
      </c>
      <c r="I99" s="56">
        <v>0</v>
      </c>
      <c r="J99" s="56">
        <v>0</v>
      </c>
      <c r="K99" s="56">
        <v>0</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0</v>
      </c>
      <c r="K107" s="56">
        <v>0</v>
      </c>
    </row>
    <row r="108" spans="1:11" ht="22.9" customHeight="1" x14ac:dyDescent="0.2">
      <c r="A108" s="184" t="s">
        <v>439</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393</v>
      </c>
      <c r="B109" s="184"/>
      <c r="C109" s="184"/>
      <c r="D109" s="184"/>
      <c r="E109" s="184"/>
      <c r="F109" s="184"/>
      <c r="G109" s="12">
        <v>98</v>
      </c>
      <c r="H109" s="55">
        <f>H89+H108</f>
        <v>9294045</v>
      </c>
      <c r="I109" s="55">
        <f>I89+I108</f>
        <v>3497222</v>
      </c>
      <c r="J109" s="55">
        <f t="shared" ref="J109:K109" si="12">J89+J108</f>
        <v>11053210</v>
      </c>
      <c r="K109" s="55">
        <f t="shared" si="12"/>
        <v>3348643</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0</v>
      </c>
      <c r="I111" s="55">
        <f>I112+I113</f>
        <v>0</v>
      </c>
      <c r="J111" s="55">
        <f>J112+J113</f>
        <v>0</v>
      </c>
      <c r="K111" s="55">
        <f>K112+K113</f>
        <v>0</v>
      </c>
    </row>
    <row r="112" spans="1:11" ht="12.75" customHeight="1" x14ac:dyDescent="0.2">
      <c r="A112" s="203" t="s">
        <v>113</v>
      </c>
      <c r="B112" s="203"/>
      <c r="C112" s="203"/>
      <c r="D112" s="203"/>
      <c r="E112" s="203"/>
      <c r="F112" s="203"/>
      <c r="G112" s="11">
        <v>100</v>
      </c>
      <c r="H112" s="56">
        <v>0</v>
      </c>
      <c r="I112" s="56">
        <v>0</v>
      </c>
      <c r="J112" s="56">
        <v>0</v>
      </c>
      <c r="K112" s="56">
        <v>0</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H17" sqref="H1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464</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462</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11367472</v>
      </c>
      <c r="I8" s="68">
        <v>13608976</v>
      </c>
    </row>
    <row r="9" spans="1:9" ht="12.75" customHeight="1" x14ac:dyDescent="0.2">
      <c r="A9" s="237" t="s">
        <v>171</v>
      </c>
      <c r="B9" s="237"/>
      <c r="C9" s="237"/>
      <c r="D9" s="237"/>
      <c r="E9" s="237"/>
      <c r="F9" s="237"/>
      <c r="G9" s="69">
        <v>2</v>
      </c>
      <c r="H9" s="70">
        <f>H10+H11+H12+H13+H14+H15+H16+H17</f>
        <v>858114</v>
      </c>
      <c r="I9" s="70">
        <f>I10+I11+I12+I13+I14+I15+I16+I17</f>
        <v>2303798</v>
      </c>
    </row>
    <row r="10" spans="1:9" ht="12.75" customHeight="1" x14ac:dyDescent="0.2">
      <c r="A10" s="216" t="s">
        <v>172</v>
      </c>
      <c r="B10" s="216"/>
      <c r="C10" s="216"/>
      <c r="D10" s="216"/>
      <c r="E10" s="216"/>
      <c r="F10" s="216"/>
      <c r="G10" s="67">
        <v>3</v>
      </c>
      <c r="H10" s="68">
        <v>1811254</v>
      </c>
      <c r="I10" s="68">
        <v>1999408</v>
      </c>
    </row>
    <row r="11" spans="1:9" ht="22.15" customHeight="1" x14ac:dyDescent="0.2">
      <c r="A11" s="216" t="s">
        <v>173</v>
      </c>
      <c r="B11" s="216"/>
      <c r="C11" s="216"/>
      <c r="D11" s="216"/>
      <c r="E11" s="216"/>
      <c r="F11" s="216"/>
      <c r="G11" s="67">
        <v>4</v>
      </c>
      <c r="H11" s="68">
        <v>-122837</v>
      </c>
      <c r="I11" s="68">
        <v>-55080</v>
      </c>
    </row>
    <row r="12" spans="1:9" ht="23.45" customHeight="1" x14ac:dyDescent="0.2">
      <c r="A12" s="216" t="s">
        <v>174</v>
      </c>
      <c r="B12" s="216"/>
      <c r="C12" s="216"/>
      <c r="D12" s="216"/>
      <c r="E12" s="216"/>
      <c r="F12" s="216"/>
      <c r="G12" s="67">
        <v>5</v>
      </c>
      <c r="H12" s="68">
        <v>127210</v>
      </c>
      <c r="I12" s="68">
        <v>217353</v>
      </c>
    </row>
    <row r="13" spans="1:9" ht="12.75" customHeight="1" x14ac:dyDescent="0.2">
      <c r="A13" s="216" t="s">
        <v>175</v>
      </c>
      <c r="B13" s="216"/>
      <c r="C13" s="216"/>
      <c r="D13" s="216"/>
      <c r="E13" s="216"/>
      <c r="F13" s="216"/>
      <c r="G13" s="67">
        <v>6</v>
      </c>
      <c r="H13" s="68">
        <v>-1904580</v>
      </c>
      <c r="I13" s="68">
        <v>-1772384</v>
      </c>
    </row>
    <row r="14" spans="1:9" ht="12.75" customHeight="1" x14ac:dyDescent="0.2">
      <c r="A14" s="216" t="s">
        <v>176</v>
      </c>
      <c r="B14" s="216"/>
      <c r="C14" s="216"/>
      <c r="D14" s="216"/>
      <c r="E14" s="216"/>
      <c r="F14" s="216"/>
      <c r="G14" s="67">
        <v>7</v>
      </c>
      <c r="H14" s="68">
        <v>196105</v>
      </c>
      <c r="I14" s="68">
        <v>1107041</v>
      </c>
    </row>
    <row r="15" spans="1:9" ht="12.75" customHeight="1" x14ac:dyDescent="0.2">
      <c r="A15" s="216" t="s">
        <v>177</v>
      </c>
      <c r="B15" s="216"/>
      <c r="C15" s="216"/>
      <c r="D15" s="216"/>
      <c r="E15" s="216"/>
      <c r="F15" s="216"/>
      <c r="G15" s="67">
        <v>8</v>
      </c>
      <c r="H15" s="68">
        <v>0</v>
      </c>
      <c r="I15" s="68">
        <v>0</v>
      </c>
    </row>
    <row r="16" spans="1:9" ht="12.75" customHeight="1" x14ac:dyDescent="0.2">
      <c r="A16" s="216" t="s">
        <v>178</v>
      </c>
      <c r="B16" s="216"/>
      <c r="C16" s="216"/>
      <c r="D16" s="216"/>
      <c r="E16" s="216"/>
      <c r="F16" s="216"/>
      <c r="G16" s="67">
        <v>9</v>
      </c>
      <c r="H16" s="68">
        <v>-71500</v>
      </c>
      <c r="I16" s="68">
        <v>1347</v>
      </c>
    </row>
    <row r="17" spans="1:9" ht="25.15" customHeight="1" x14ac:dyDescent="0.2">
      <c r="A17" s="216" t="s">
        <v>179</v>
      </c>
      <c r="B17" s="216"/>
      <c r="C17" s="216"/>
      <c r="D17" s="216"/>
      <c r="E17" s="216"/>
      <c r="F17" s="216"/>
      <c r="G17" s="67">
        <v>10</v>
      </c>
      <c r="H17" s="68">
        <v>822462</v>
      </c>
      <c r="I17" s="68">
        <v>806113</v>
      </c>
    </row>
    <row r="18" spans="1:9" ht="28.15" customHeight="1" x14ac:dyDescent="0.2">
      <c r="A18" s="233" t="s">
        <v>306</v>
      </c>
      <c r="B18" s="233"/>
      <c r="C18" s="233"/>
      <c r="D18" s="233"/>
      <c r="E18" s="233"/>
      <c r="F18" s="233"/>
      <c r="G18" s="69">
        <v>11</v>
      </c>
      <c r="H18" s="70">
        <f>H8+H9</f>
        <v>12225586</v>
      </c>
      <c r="I18" s="70">
        <f>I8+I9</f>
        <v>15912774</v>
      </c>
    </row>
    <row r="19" spans="1:9" ht="12.75" customHeight="1" x14ac:dyDescent="0.2">
      <c r="A19" s="237" t="s">
        <v>180</v>
      </c>
      <c r="B19" s="237"/>
      <c r="C19" s="237"/>
      <c r="D19" s="237"/>
      <c r="E19" s="237"/>
      <c r="F19" s="237"/>
      <c r="G19" s="69">
        <v>12</v>
      </c>
      <c r="H19" s="70">
        <f>H20+H21+H22+H23</f>
        <v>-28068523</v>
      </c>
      <c r="I19" s="70">
        <f>I20+I21+I22+I23</f>
        <v>-61203042</v>
      </c>
    </row>
    <row r="20" spans="1:9" ht="12.75" customHeight="1" x14ac:dyDescent="0.2">
      <c r="A20" s="216" t="s">
        <v>181</v>
      </c>
      <c r="B20" s="216"/>
      <c r="C20" s="216"/>
      <c r="D20" s="216"/>
      <c r="E20" s="216"/>
      <c r="F20" s="216"/>
      <c r="G20" s="67">
        <v>13</v>
      </c>
      <c r="H20" s="68">
        <v>28493476</v>
      </c>
      <c r="I20" s="68">
        <v>47780179</v>
      </c>
    </row>
    <row r="21" spans="1:9" ht="12.75" customHeight="1" x14ac:dyDescent="0.2">
      <c r="A21" s="216" t="s">
        <v>182</v>
      </c>
      <c r="B21" s="216"/>
      <c r="C21" s="216"/>
      <c r="D21" s="216"/>
      <c r="E21" s="216"/>
      <c r="F21" s="216"/>
      <c r="G21" s="67">
        <v>14</v>
      </c>
      <c r="H21" s="68">
        <v>-46136590</v>
      </c>
      <c r="I21" s="68">
        <v>-98222464</v>
      </c>
    </row>
    <row r="22" spans="1:9" ht="12.75" customHeight="1" x14ac:dyDescent="0.2">
      <c r="A22" s="216" t="s">
        <v>183</v>
      </c>
      <c r="B22" s="216"/>
      <c r="C22" s="216"/>
      <c r="D22" s="216"/>
      <c r="E22" s="216"/>
      <c r="F22" s="216"/>
      <c r="G22" s="67">
        <v>15</v>
      </c>
      <c r="H22" s="68">
        <v>-10425409</v>
      </c>
      <c r="I22" s="68">
        <v>-10760757</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-15842937</v>
      </c>
      <c r="I24" s="70">
        <f>I18+I19</f>
        <v>-45290268</v>
      </c>
    </row>
    <row r="25" spans="1:9" ht="12.75" customHeight="1" x14ac:dyDescent="0.2">
      <c r="A25" s="182" t="s">
        <v>186</v>
      </c>
      <c r="B25" s="182"/>
      <c r="C25" s="182"/>
      <c r="D25" s="182"/>
      <c r="E25" s="182"/>
      <c r="F25" s="182"/>
      <c r="G25" s="67">
        <v>18</v>
      </c>
      <c r="H25" s="68">
        <v>-150412</v>
      </c>
      <c r="I25" s="68">
        <v>-847847</v>
      </c>
    </row>
    <row r="26" spans="1:9" ht="12.75" customHeight="1" x14ac:dyDescent="0.2">
      <c r="A26" s="182" t="s">
        <v>187</v>
      </c>
      <c r="B26" s="182"/>
      <c r="C26" s="182"/>
      <c r="D26" s="182"/>
      <c r="E26" s="182"/>
      <c r="F26" s="182"/>
      <c r="G26" s="67">
        <v>19</v>
      </c>
      <c r="H26" s="68">
        <v>-2800098</v>
      </c>
      <c r="I26" s="68">
        <v>-3771676</v>
      </c>
    </row>
    <row r="27" spans="1:9" ht="25.9" customHeight="1" x14ac:dyDescent="0.2">
      <c r="A27" s="234" t="s">
        <v>188</v>
      </c>
      <c r="B27" s="234"/>
      <c r="C27" s="234"/>
      <c r="D27" s="234"/>
      <c r="E27" s="234"/>
      <c r="F27" s="234"/>
      <c r="G27" s="69">
        <v>20</v>
      </c>
      <c r="H27" s="70">
        <f>H24+H25+H26</f>
        <v>-18793447</v>
      </c>
      <c r="I27" s="70">
        <f>I24+I25+I26</f>
        <v>-49909791</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122846</v>
      </c>
      <c r="I29" s="71">
        <v>69617</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1903037</v>
      </c>
      <c r="I31" s="71">
        <v>1773986</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811693</v>
      </c>
      <c r="I33" s="71">
        <v>739796</v>
      </c>
    </row>
    <row r="34" spans="1:9" ht="12.75" customHeight="1" x14ac:dyDescent="0.2">
      <c r="A34" s="182" t="s">
        <v>195</v>
      </c>
      <c r="B34" s="182"/>
      <c r="C34" s="182"/>
      <c r="D34" s="182"/>
      <c r="E34" s="182"/>
      <c r="F34" s="182"/>
      <c r="G34" s="67">
        <v>26</v>
      </c>
      <c r="H34" s="71">
        <v>287582</v>
      </c>
      <c r="I34" s="71">
        <v>0</v>
      </c>
    </row>
    <row r="35" spans="1:9" ht="26.45" customHeight="1" x14ac:dyDescent="0.2">
      <c r="A35" s="233" t="s">
        <v>196</v>
      </c>
      <c r="B35" s="233"/>
      <c r="C35" s="233"/>
      <c r="D35" s="233"/>
      <c r="E35" s="233"/>
      <c r="F35" s="233"/>
      <c r="G35" s="69">
        <v>27</v>
      </c>
      <c r="H35" s="72">
        <f>H29+H30+H31+H32+H33+H34</f>
        <v>3125158</v>
      </c>
      <c r="I35" s="72">
        <f>I29+I30+I31+I32+I33+I34</f>
        <v>2583399</v>
      </c>
    </row>
    <row r="36" spans="1:9" ht="22.9" customHeight="1" x14ac:dyDescent="0.2">
      <c r="A36" s="182" t="s">
        <v>197</v>
      </c>
      <c r="B36" s="182"/>
      <c r="C36" s="182"/>
      <c r="D36" s="182"/>
      <c r="E36" s="182"/>
      <c r="F36" s="182"/>
      <c r="G36" s="67">
        <v>28</v>
      </c>
      <c r="H36" s="71">
        <v>-1527325</v>
      </c>
      <c r="I36" s="71">
        <v>-1660102</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-79634</v>
      </c>
      <c r="I38" s="71">
        <v>-146001</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-1606959</v>
      </c>
      <c r="I41" s="72">
        <f>I36+I37+I38+I39+I40</f>
        <v>-1806103</v>
      </c>
    </row>
    <row r="42" spans="1:9" ht="29.45" customHeight="1" x14ac:dyDescent="0.2">
      <c r="A42" s="234" t="s">
        <v>203</v>
      </c>
      <c r="B42" s="234"/>
      <c r="C42" s="234"/>
      <c r="D42" s="234"/>
      <c r="E42" s="234"/>
      <c r="F42" s="234"/>
      <c r="G42" s="69">
        <v>34</v>
      </c>
      <c r="H42" s="72">
        <f>H35+H41</f>
        <v>1518199</v>
      </c>
      <c r="I42" s="72">
        <f>I35+I41</f>
        <v>777296</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67821355</v>
      </c>
      <c r="I46" s="71">
        <v>76880000</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67821355</v>
      </c>
      <c r="I48" s="72">
        <f>I44+I45+I46+I47</f>
        <v>76880000</v>
      </c>
    </row>
    <row r="49" spans="1:9" ht="24.6" customHeight="1" x14ac:dyDescent="0.2">
      <c r="A49" s="182" t="s">
        <v>305</v>
      </c>
      <c r="B49" s="182"/>
      <c r="C49" s="182"/>
      <c r="D49" s="182"/>
      <c r="E49" s="182"/>
      <c r="F49" s="182"/>
      <c r="G49" s="67">
        <v>40</v>
      </c>
      <c r="H49" s="71">
        <v>-17637785</v>
      </c>
      <c r="I49" s="71">
        <v>-59315070</v>
      </c>
    </row>
    <row r="50" spans="1:9" ht="12.75" customHeight="1" x14ac:dyDescent="0.2">
      <c r="A50" s="182" t="s">
        <v>210</v>
      </c>
      <c r="B50" s="182"/>
      <c r="C50" s="182"/>
      <c r="D50" s="182"/>
      <c r="E50" s="182"/>
      <c r="F50" s="182"/>
      <c r="G50" s="67">
        <v>41</v>
      </c>
      <c r="H50" s="71">
        <v>-5379999</v>
      </c>
      <c r="I50" s="71">
        <v>-6225110</v>
      </c>
    </row>
    <row r="51" spans="1:9" ht="12.75" customHeight="1" x14ac:dyDescent="0.2">
      <c r="A51" s="182" t="s">
        <v>211</v>
      </c>
      <c r="B51" s="182"/>
      <c r="C51" s="182"/>
      <c r="D51" s="182"/>
      <c r="E51" s="182"/>
      <c r="F51" s="182"/>
      <c r="G51" s="67">
        <v>42</v>
      </c>
      <c r="H51" s="71">
        <v>-433707</v>
      </c>
      <c r="I51" s="71">
        <v>-451418</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-462528</v>
      </c>
      <c r="I53" s="71">
        <v>0</v>
      </c>
    </row>
    <row r="54" spans="1:9" ht="30.6" customHeight="1" x14ac:dyDescent="0.2">
      <c r="A54" s="233" t="s">
        <v>214</v>
      </c>
      <c r="B54" s="233"/>
      <c r="C54" s="233"/>
      <c r="D54" s="233"/>
      <c r="E54" s="233"/>
      <c r="F54" s="233"/>
      <c r="G54" s="69">
        <v>45</v>
      </c>
      <c r="H54" s="72">
        <f>H49+H50+H51+H52+H53</f>
        <v>-23914019</v>
      </c>
      <c r="I54" s="72">
        <f>I49+I50+I51+I52+I53</f>
        <v>-65991598</v>
      </c>
    </row>
    <row r="55" spans="1:9" ht="29.45" customHeight="1" x14ac:dyDescent="0.2">
      <c r="A55" s="234" t="s">
        <v>215</v>
      </c>
      <c r="B55" s="234"/>
      <c r="C55" s="234"/>
      <c r="D55" s="234"/>
      <c r="E55" s="234"/>
      <c r="F55" s="234"/>
      <c r="G55" s="69">
        <v>46</v>
      </c>
      <c r="H55" s="72">
        <f>H48+H54</f>
        <v>43907336</v>
      </c>
      <c r="I55" s="72">
        <f>I48+I54</f>
        <v>10888402</v>
      </c>
    </row>
    <row r="56" spans="1:9" x14ac:dyDescent="0.2">
      <c r="A56" s="182" t="s">
        <v>216</v>
      </c>
      <c r="B56" s="182"/>
      <c r="C56" s="182"/>
      <c r="D56" s="182"/>
      <c r="E56" s="182"/>
      <c r="F56" s="182"/>
      <c r="G56" s="67">
        <v>47</v>
      </c>
      <c r="H56" s="71">
        <v>0</v>
      </c>
      <c r="I56" s="71">
        <v>0</v>
      </c>
    </row>
    <row r="57" spans="1:9" ht="26.45" customHeight="1" x14ac:dyDescent="0.2">
      <c r="A57" s="234" t="s">
        <v>217</v>
      </c>
      <c r="B57" s="234"/>
      <c r="C57" s="234"/>
      <c r="D57" s="234"/>
      <c r="E57" s="234"/>
      <c r="F57" s="234"/>
      <c r="G57" s="69">
        <v>48</v>
      </c>
      <c r="H57" s="72">
        <f>H27+H42+H55+H56</f>
        <v>26632088</v>
      </c>
      <c r="I57" s="72">
        <f>I27+I42+I55+I56</f>
        <v>-38244093</v>
      </c>
    </row>
    <row r="58" spans="1:9" x14ac:dyDescent="0.2">
      <c r="A58" s="236" t="s">
        <v>218</v>
      </c>
      <c r="B58" s="236"/>
      <c r="C58" s="236"/>
      <c r="D58" s="236"/>
      <c r="E58" s="236"/>
      <c r="F58" s="236"/>
      <c r="G58" s="67">
        <v>49</v>
      </c>
      <c r="H58" s="71">
        <v>10796029</v>
      </c>
      <c r="I58" s="71">
        <v>52696585</v>
      </c>
    </row>
    <row r="59" spans="1:9" ht="31.15" customHeight="1" x14ac:dyDescent="0.2">
      <c r="A59" s="234" t="s">
        <v>219</v>
      </c>
      <c r="B59" s="234"/>
      <c r="C59" s="234"/>
      <c r="D59" s="234"/>
      <c r="E59" s="234"/>
      <c r="F59" s="234"/>
      <c r="G59" s="69">
        <v>50</v>
      </c>
      <c r="H59" s="72">
        <f>H57+H58</f>
        <v>37428117</v>
      </c>
      <c r="I59" s="72">
        <f>I57+I58</f>
        <v>14452492</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2" zoomScale="85" zoomScaleNormal="100" zoomScaleSheetLayoutView="85" workbookViewId="0">
      <selection activeCell="O18" sqref="O18"/>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U55" sqref="U55:U5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45199</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27771507</v>
      </c>
      <c r="I7" s="33">
        <v>-282844</v>
      </c>
      <c r="J7" s="33">
        <v>2461810</v>
      </c>
      <c r="K7" s="33">
        <v>6478463</v>
      </c>
      <c r="L7" s="33">
        <v>2081712</v>
      </c>
      <c r="M7" s="33">
        <v>0</v>
      </c>
      <c r="N7" s="33">
        <v>4209133</v>
      </c>
      <c r="O7" s="33">
        <v>0</v>
      </c>
      <c r="P7" s="33">
        <v>0</v>
      </c>
      <c r="Q7" s="33">
        <v>0</v>
      </c>
      <c r="R7" s="33">
        <v>0</v>
      </c>
      <c r="S7" s="33">
        <v>0</v>
      </c>
      <c r="T7" s="33">
        <v>0</v>
      </c>
      <c r="U7" s="33">
        <v>20517069</v>
      </c>
      <c r="V7" s="33">
        <v>10286048</v>
      </c>
      <c r="W7" s="34">
        <f>H7+I7+J7+K7-L7+M7+N7+O7+P7+Q7+R7+U7+V7+S7+T7</f>
        <v>69359474</v>
      </c>
      <c r="X7" s="33">
        <v>0</v>
      </c>
      <c r="Y7" s="34">
        <f>W7+X7</f>
        <v>69359474</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27771507</v>
      </c>
      <c r="I10" s="34">
        <f t="shared" ref="I10:Y10" si="2">I7+I8+I9</f>
        <v>-282844</v>
      </c>
      <c r="J10" s="34">
        <f t="shared" si="2"/>
        <v>2461810</v>
      </c>
      <c r="K10" s="34">
        <f>K7+K8+K9</f>
        <v>6478463</v>
      </c>
      <c r="L10" s="34">
        <f t="shared" si="2"/>
        <v>2081712</v>
      </c>
      <c r="M10" s="34">
        <f t="shared" si="2"/>
        <v>0</v>
      </c>
      <c r="N10" s="34">
        <f t="shared" si="2"/>
        <v>4209133</v>
      </c>
      <c r="O10" s="34">
        <f t="shared" si="2"/>
        <v>0</v>
      </c>
      <c r="P10" s="34">
        <f t="shared" si="2"/>
        <v>0</v>
      </c>
      <c r="Q10" s="34">
        <f t="shared" si="2"/>
        <v>0</v>
      </c>
      <c r="R10" s="34">
        <f t="shared" si="2"/>
        <v>0</v>
      </c>
      <c r="S10" s="34">
        <f t="shared" si="2"/>
        <v>0</v>
      </c>
      <c r="T10" s="34">
        <f t="shared" si="2"/>
        <v>0</v>
      </c>
      <c r="U10" s="34">
        <f t="shared" si="2"/>
        <v>20517069</v>
      </c>
      <c r="V10" s="34">
        <f t="shared" si="2"/>
        <v>10286048</v>
      </c>
      <c r="W10" s="34">
        <f t="shared" si="2"/>
        <v>69359474</v>
      </c>
      <c r="X10" s="34">
        <f t="shared" si="2"/>
        <v>0</v>
      </c>
      <c r="Y10" s="34">
        <f t="shared" si="2"/>
        <v>69359474</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11830516</v>
      </c>
      <c r="W11" s="34">
        <f t="shared" ref="W11:W29" si="3">H11+I11+J11+K11-L11+M11+N11+O11+P11+Q11+R11+U11+V11+S11+T11</f>
        <v>11830516</v>
      </c>
      <c r="X11" s="33">
        <v>0</v>
      </c>
      <c r="Y11" s="34">
        <f t="shared" ref="Y11:Y29" si="4">W11+X11</f>
        <v>11830516</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69" t="s">
        <v>275</v>
      </c>
      <c r="B20" s="269"/>
      <c r="C20" s="269"/>
      <c r="D20" s="269"/>
      <c r="E20" s="269"/>
      <c r="F20" s="26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-5379999</v>
      </c>
      <c r="V26" s="33">
        <v>0</v>
      </c>
      <c r="W26" s="34">
        <f t="shared" si="3"/>
        <v>-5379999</v>
      </c>
      <c r="X26" s="33">
        <v>0</v>
      </c>
      <c r="Y26" s="34">
        <f t="shared" si="4"/>
        <v>-5379999</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398078</v>
      </c>
      <c r="V27" s="33">
        <v>0</v>
      </c>
      <c r="W27" s="34">
        <f t="shared" si="3"/>
        <v>398078</v>
      </c>
      <c r="X27" s="33">
        <v>0</v>
      </c>
      <c r="Y27" s="34">
        <f t="shared" si="4"/>
        <v>398078</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10286048</v>
      </c>
      <c r="V28" s="33">
        <v>-10286048</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27771507</v>
      </c>
      <c r="I30" s="36">
        <f t="shared" ref="I30:Y30" si="5">SUM(I10:I29)</f>
        <v>-282844</v>
      </c>
      <c r="J30" s="36">
        <f t="shared" si="5"/>
        <v>2461810</v>
      </c>
      <c r="K30" s="36">
        <f t="shared" si="5"/>
        <v>6478463</v>
      </c>
      <c r="L30" s="36">
        <f t="shared" si="5"/>
        <v>2081712</v>
      </c>
      <c r="M30" s="36">
        <f t="shared" si="5"/>
        <v>0</v>
      </c>
      <c r="N30" s="36">
        <f t="shared" si="5"/>
        <v>4209133</v>
      </c>
      <c r="O30" s="36">
        <f t="shared" si="5"/>
        <v>0</v>
      </c>
      <c r="P30" s="36">
        <f t="shared" si="5"/>
        <v>0</v>
      </c>
      <c r="Q30" s="36">
        <f t="shared" si="5"/>
        <v>0</v>
      </c>
      <c r="R30" s="36">
        <f t="shared" si="5"/>
        <v>0</v>
      </c>
      <c r="S30" s="36">
        <f t="shared" si="5"/>
        <v>0</v>
      </c>
      <c r="T30" s="36">
        <f t="shared" si="5"/>
        <v>0</v>
      </c>
      <c r="U30" s="36">
        <f t="shared" si="5"/>
        <v>25821196</v>
      </c>
      <c r="V30" s="36">
        <f t="shared" si="5"/>
        <v>11830516</v>
      </c>
      <c r="W30" s="36">
        <f t="shared" si="5"/>
        <v>76208069</v>
      </c>
      <c r="X30" s="36">
        <f t="shared" si="5"/>
        <v>0</v>
      </c>
      <c r="Y30" s="36">
        <f t="shared" si="5"/>
        <v>76208069</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11830516</v>
      </c>
      <c r="W33" s="34">
        <f t="shared" si="8"/>
        <v>11830516</v>
      </c>
      <c r="X33" s="34">
        <f t="shared" si="8"/>
        <v>0</v>
      </c>
      <c r="Y33" s="34">
        <f t="shared" si="8"/>
        <v>11830516</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5304127</v>
      </c>
      <c r="V34" s="36">
        <f t="shared" si="10"/>
        <v>-10286048</v>
      </c>
      <c r="W34" s="36">
        <f t="shared" si="10"/>
        <v>-4981921</v>
      </c>
      <c r="X34" s="36">
        <f t="shared" si="10"/>
        <v>0</v>
      </c>
      <c r="Y34" s="36">
        <f t="shared" si="10"/>
        <v>-4981921</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27771507</v>
      </c>
      <c r="I36" s="33">
        <v>-282844</v>
      </c>
      <c r="J36" s="33">
        <v>2461810</v>
      </c>
      <c r="K36" s="33">
        <v>6478463</v>
      </c>
      <c r="L36" s="33">
        <v>2081712</v>
      </c>
      <c r="M36" s="33">
        <v>0</v>
      </c>
      <c r="N36" s="33">
        <v>4209133</v>
      </c>
      <c r="O36" s="33">
        <v>0</v>
      </c>
      <c r="P36" s="33">
        <v>0</v>
      </c>
      <c r="Q36" s="33">
        <v>0</v>
      </c>
      <c r="R36" s="33">
        <v>0</v>
      </c>
      <c r="S36" s="33">
        <v>0</v>
      </c>
      <c r="T36" s="33">
        <v>0</v>
      </c>
      <c r="U36" s="33">
        <v>25821196</v>
      </c>
      <c r="V36" s="33">
        <v>11830516</v>
      </c>
      <c r="W36" s="37">
        <f>H36+I36+J36+K36-L36+M36+N36+O36+P36+Q36+R36+U36+V36+S36+T36</f>
        <v>76208069</v>
      </c>
      <c r="X36" s="33">
        <v>0</v>
      </c>
      <c r="Y36" s="37">
        <f t="shared" ref="Y36:Y38" si="12">W36+X36</f>
        <v>76208069</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27771507</v>
      </c>
      <c r="I39" s="34">
        <f t="shared" ref="I39:Y39" si="14">I36+I37+I38</f>
        <v>-282844</v>
      </c>
      <c r="J39" s="34">
        <f t="shared" si="14"/>
        <v>2461810</v>
      </c>
      <c r="K39" s="34">
        <f t="shared" si="14"/>
        <v>6478463</v>
      </c>
      <c r="L39" s="34">
        <f t="shared" si="14"/>
        <v>2081712</v>
      </c>
      <c r="M39" s="34">
        <f t="shared" si="14"/>
        <v>0</v>
      </c>
      <c r="N39" s="34">
        <f t="shared" si="14"/>
        <v>4209133</v>
      </c>
      <c r="O39" s="34">
        <f t="shared" si="14"/>
        <v>0</v>
      </c>
      <c r="P39" s="34">
        <f t="shared" si="14"/>
        <v>0</v>
      </c>
      <c r="Q39" s="34">
        <f t="shared" si="14"/>
        <v>0</v>
      </c>
      <c r="R39" s="34">
        <f t="shared" si="14"/>
        <v>0</v>
      </c>
      <c r="S39" s="34">
        <f t="shared" si="14"/>
        <v>0</v>
      </c>
      <c r="T39" s="34">
        <f t="shared" si="14"/>
        <v>0</v>
      </c>
      <c r="U39" s="34">
        <f t="shared" si="14"/>
        <v>25821196</v>
      </c>
      <c r="V39" s="34">
        <f t="shared" si="14"/>
        <v>11830516</v>
      </c>
      <c r="W39" s="34">
        <f t="shared" si="14"/>
        <v>76208069</v>
      </c>
      <c r="X39" s="34">
        <f t="shared" si="14"/>
        <v>0</v>
      </c>
      <c r="Y39" s="34">
        <f t="shared" si="14"/>
        <v>76208069</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11053210</v>
      </c>
      <c r="W40" s="37">
        <f t="shared" ref="W40:W58" si="15">H40+I40+J40+K40-L40+M40+N40+O40+P40+Q40+R40+U40+V40+S40+T40</f>
        <v>11053210</v>
      </c>
      <c r="X40" s="33">
        <v>0</v>
      </c>
      <c r="Y40" s="37">
        <f t="shared" ref="Y40:Y58" si="16">W40+X40</f>
        <v>11053210</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6973</v>
      </c>
      <c r="I48" s="33">
        <v>0</v>
      </c>
      <c r="J48" s="33">
        <v>0</v>
      </c>
      <c r="K48" s="33">
        <v>0</v>
      </c>
      <c r="L48" s="33">
        <v>0</v>
      </c>
      <c r="M48" s="33">
        <v>0</v>
      </c>
      <c r="N48" s="33">
        <v>0</v>
      </c>
      <c r="O48" s="33">
        <v>0</v>
      </c>
      <c r="P48" s="33">
        <v>0</v>
      </c>
      <c r="Q48" s="33">
        <v>0</v>
      </c>
      <c r="R48" s="33">
        <v>0</v>
      </c>
      <c r="S48" s="33">
        <v>0</v>
      </c>
      <c r="T48" s="33">
        <v>0</v>
      </c>
      <c r="U48" s="33">
        <v>-6973</v>
      </c>
      <c r="V48" s="33">
        <v>0</v>
      </c>
      <c r="W48" s="37">
        <f t="shared" si="15"/>
        <v>0</v>
      </c>
      <c r="X48" s="33">
        <v>0</v>
      </c>
      <c r="Y48" s="37">
        <f t="shared" si="16"/>
        <v>0</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-6225110</v>
      </c>
      <c r="V55" s="33">
        <v>0</v>
      </c>
      <c r="W55" s="37">
        <f t="shared" si="15"/>
        <v>-6225110</v>
      </c>
      <c r="X55" s="33">
        <v>0</v>
      </c>
      <c r="Y55" s="37">
        <f t="shared" si="16"/>
        <v>-6225110</v>
      </c>
    </row>
    <row r="56" spans="1:25" ht="12.75" customHeight="1" x14ac:dyDescent="0.2">
      <c r="A56" s="269" t="s">
        <v>424</v>
      </c>
      <c r="B56" s="269"/>
      <c r="C56" s="269"/>
      <c r="D56" s="269"/>
      <c r="E56" s="269"/>
      <c r="F56" s="269"/>
      <c r="G56" s="6">
        <v>48</v>
      </c>
      <c r="H56" s="33">
        <v>0</v>
      </c>
      <c r="I56" s="33">
        <v>0</v>
      </c>
      <c r="J56" s="33">
        <v>0</v>
      </c>
      <c r="K56" s="33">
        <v>0</v>
      </c>
      <c r="L56" s="33">
        <v>0</v>
      </c>
      <c r="M56" s="33">
        <v>0</v>
      </c>
      <c r="N56" s="33">
        <v>0</v>
      </c>
      <c r="O56" s="33">
        <v>0</v>
      </c>
      <c r="P56" s="33">
        <v>0</v>
      </c>
      <c r="Q56" s="33">
        <v>0</v>
      </c>
      <c r="R56" s="33">
        <v>0</v>
      </c>
      <c r="S56" s="33">
        <v>0</v>
      </c>
      <c r="T56" s="33">
        <v>0</v>
      </c>
      <c r="U56" s="33">
        <v>323775</v>
      </c>
      <c r="V56" s="33">
        <v>0</v>
      </c>
      <c r="W56" s="37">
        <f t="shared" si="15"/>
        <v>323775</v>
      </c>
      <c r="X56" s="33">
        <v>0</v>
      </c>
      <c r="Y56" s="37">
        <f t="shared" si="16"/>
        <v>323775</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11830516</v>
      </c>
      <c r="V57" s="33">
        <v>-11830516</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27778480</v>
      </c>
      <c r="I59" s="36">
        <f t="shared" ref="I59:Y59" si="17">SUM(I39:I58)</f>
        <v>-282844</v>
      </c>
      <c r="J59" s="36">
        <f t="shared" si="17"/>
        <v>2461810</v>
      </c>
      <c r="K59" s="36">
        <f t="shared" si="17"/>
        <v>6478463</v>
      </c>
      <c r="L59" s="36">
        <f t="shared" si="17"/>
        <v>2081712</v>
      </c>
      <c r="M59" s="36">
        <f t="shared" si="17"/>
        <v>0</v>
      </c>
      <c r="N59" s="36">
        <f t="shared" si="17"/>
        <v>4209133</v>
      </c>
      <c r="O59" s="36">
        <f t="shared" si="17"/>
        <v>0</v>
      </c>
      <c r="P59" s="36">
        <f t="shared" si="17"/>
        <v>0</v>
      </c>
      <c r="Q59" s="36">
        <f t="shared" si="17"/>
        <v>0</v>
      </c>
      <c r="R59" s="36">
        <f t="shared" si="17"/>
        <v>0</v>
      </c>
      <c r="S59" s="36">
        <f t="shared" si="17"/>
        <v>0</v>
      </c>
      <c r="T59" s="36">
        <f t="shared" si="17"/>
        <v>0</v>
      </c>
      <c r="U59" s="36">
        <f t="shared" si="17"/>
        <v>31743404</v>
      </c>
      <c r="V59" s="36">
        <f t="shared" si="17"/>
        <v>11053210</v>
      </c>
      <c r="W59" s="36">
        <f t="shared" si="17"/>
        <v>81359944</v>
      </c>
      <c r="X59" s="36">
        <f t="shared" si="17"/>
        <v>0</v>
      </c>
      <c r="Y59" s="36">
        <f t="shared" si="17"/>
        <v>81359944</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6973</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-6973</v>
      </c>
      <c r="V61" s="37">
        <f t="shared" si="18"/>
        <v>0</v>
      </c>
      <c r="W61" s="37">
        <f t="shared" si="18"/>
        <v>0</v>
      </c>
      <c r="X61" s="37">
        <f t="shared" si="18"/>
        <v>0</v>
      </c>
      <c r="Y61" s="37">
        <f t="shared" si="18"/>
        <v>0</v>
      </c>
    </row>
    <row r="62" spans="1:25" ht="27.75" customHeight="1" x14ac:dyDescent="0.2">
      <c r="A62" s="267" t="s">
        <v>435</v>
      </c>
      <c r="B62" s="267"/>
      <c r="C62" s="267"/>
      <c r="D62" s="267"/>
      <c r="E62" s="267"/>
      <c r="F62" s="267"/>
      <c r="G62" s="7">
        <v>53</v>
      </c>
      <c r="H62" s="37">
        <f>H40+H61</f>
        <v>6973</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-6973</v>
      </c>
      <c r="V62" s="37">
        <f t="shared" si="20"/>
        <v>11053210</v>
      </c>
      <c r="W62" s="37">
        <f t="shared" si="20"/>
        <v>11053210</v>
      </c>
      <c r="X62" s="37">
        <f t="shared" si="20"/>
        <v>0</v>
      </c>
      <c r="Y62" s="37">
        <f t="shared" si="20"/>
        <v>11053210</v>
      </c>
    </row>
    <row r="63" spans="1:25" ht="29.25" customHeight="1" x14ac:dyDescent="0.2">
      <c r="A63" s="268" t="s">
        <v>436</v>
      </c>
      <c r="B63" s="268"/>
      <c r="C63" s="268"/>
      <c r="D63" s="268"/>
      <c r="E63" s="268"/>
      <c r="F63" s="268"/>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5929181</v>
      </c>
      <c r="V63" s="38">
        <f t="shared" si="22"/>
        <v>-11830516</v>
      </c>
      <c r="W63" s="38">
        <f t="shared" si="22"/>
        <v>-5901335</v>
      </c>
      <c r="X63" s="38">
        <f t="shared" si="22"/>
        <v>0</v>
      </c>
      <c r="Y63" s="38">
        <f t="shared" si="22"/>
        <v>-5901335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Q18" sqref="Q18"/>
    </sheetView>
  </sheetViews>
  <sheetFormatPr defaultRowHeight="12.75" x14ac:dyDescent="0.2"/>
  <cols>
    <col min="9" max="9" width="95" customWidth="1"/>
  </cols>
  <sheetData>
    <row r="1" spans="1:9" x14ac:dyDescent="0.2">
      <c r="A1" s="294" t="s">
        <v>465</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ht="147.6" customHeight="1" x14ac:dyDescent="0.2">
      <c r="A32" s="295"/>
      <c r="B32" s="295"/>
      <c r="C32" s="295"/>
      <c r="D32" s="295"/>
      <c r="E32" s="295"/>
      <c r="F32" s="295"/>
      <c r="G32" s="295"/>
      <c r="H32" s="295"/>
      <c r="I32" s="295"/>
    </row>
    <row r="33" spans="1:9" ht="165" customHeight="1" x14ac:dyDescent="0.2">
      <c r="A33" s="295"/>
      <c r="B33" s="295"/>
      <c r="C33" s="295"/>
      <c r="D33" s="295"/>
      <c r="E33" s="295"/>
      <c r="F33" s="295"/>
      <c r="G33" s="295"/>
      <c r="H33" s="295"/>
      <c r="I33" s="295"/>
    </row>
    <row r="34" spans="1:9" ht="141.6" customHeight="1" x14ac:dyDescent="0.2">
      <c r="A34" s="295"/>
      <c r="B34" s="295"/>
      <c r="C34" s="295"/>
      <c r="D34" s="295"/>
      <c r="E34" s="295"/>
      <c r="F34" s="295"/>
      <c r="G34" s="295"/>
      <c r="H34" s="295"/>
      <c r="I34" s="295"/>
    </row>
    <row r="35" spans="1:9" ht="183.6" customHeight="1" x14ac:dyDescent="0.2">
      <c r="A35" s="295"/>
      <c r="B35" s="295"/>
      <c r="C35" s="295"/>
      <c r="D35" s="295"/>
      <c r="E35" s="295"/>
      <c r="F35" s="295"/>
      <c r="G35" s="295"/>
      <c r="H35" s="295"/>
      <c r="I35" s="295"/>
    </row>
    <row r="36" spans="1:9" ht="207.6" customHeight="1" x14ac:dyDescent="0.2">
      <c r="A36" s="295"/>
      <c r="B36" s="295"/>
      <c r="C36" s="295"/>
      <c r="D36" s="295"/>
      <c r="E36" s="295"/>
      <c r="F36" s="295"/>
      <c r="G36" s="295"/>
      <c r="H36" s="295"/>
      <c r="I36" s="295"/>
    </row>
    <row r="37" spans="1:9" ht="183.6" customHeight="1" x14ac:dyDescent="0.2">
      <c r="A37" s="295"/>
      <c r="B37" s="295"/>
      <c r="C37" s="295"/>
      <c r="D37" s="295"/>
      <c r="E37" s="295"/>
      <c r="F37" s="295"/>
      <c r="G37" s="295"/>
      <c r="H37" s="295"/>
      <c r="I37" s="295"/>
    </row>
    <row r="38" spans="1:9" ht="162" customHeight="1"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87.4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Katarina Živković</cp:lastModifiedBy>
  <cp:lastPrinted>2023-07-21T12:15:01Z</cp:lastPrinted>
  <dcterms:created xsi:type="dcterms:W3CDTF">2008-10-17T11:51:54Z</dcterms:created>
  <dcterms:modified xsi:type="dcterms:W3CDTF">2023-10-26T07:14:54Z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