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3 2023\Nacrt konsolidirano\"/>
    </mc:Choice>
  </mc:AlternateContent>
  <xr:revisionPtr revIDLastSave="0" documentId="13_ncr:1_{CB3B5EFF-679F-485A-AF3C-2D5E24A4553D}" xr6:coauthVersionLast="47" xr6:coauthVersionMax="47" xr10:uidLastSave="{00000000-0000-0000-0000-000000000000}"/>
  <bookViews>
    <workbookView xWindow="-120" yWindow="-120" windowWidth="29040" windowHeight="157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4" i="18" l="1"/>
  <c r="H91" i="18"/>
  <c r="H85" i="18"/>
  <c r="H60" i="18"/>
  <c r="H53" i="18"/>
  <c r="H38" i="18"/>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I78" i="18" l="1"/>
  <c r="H78" i="18"/>
  <c r="H54" i="20" l="1"/>
  <c r="H48" i="20"/>
  <c r="H41" i="20"/>
  <c r="H35" i="20"/>
  <c r="H19" i="20"/>
  <c r="I9" i="20"/>
  <c r="H117" i="18"/>
  <c r="H105" i="18"/>
  <c r="H98"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<sst xmlns="http://schemas.openxmlformats.org/spreadsheetml/2006/main" count="537" uniqueCount="471">
  <si>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</si>
  <si>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</si>
  <si>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</si>
  <si>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</si>
  <si>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</si>
  <si>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</si>
  <si>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</si>
  <si>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</si>
  <si>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</si>
  <si>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</si>
  <si>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</si>
  <si>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</si>
  <si>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</si>
  <si>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</si>
  <si>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</si>
  <si>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</si>
  <si>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</si>
  <si>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</si>
  <si>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</si>
  <si>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</si>
  <si>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</si>
  <si>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</si>
  <si>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</si>
  <si>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</si>
  <si>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</si>
  <si>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</si>
  <si>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</si>
  <si>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</si>
  <si>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</si>
  <si>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</si>
  <si>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</si>
  <si>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</si>
  <si>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</si>
  <si>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</si>
  <si>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</si>
  <si>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</si>
  <si>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</si>
  <si>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</si>
  <si>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</si>
  <si>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</si>
  <si>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</si>
  <si>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</si>
  <si>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</si>
  <si>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</si>
  <si>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</si>
  <si>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</si>
  <si>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</si>
  <si>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</si>
  <si>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</si>
  <si>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</si>
  <si>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</si>
  <si>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</si>
  <si>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</si>
  <si>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</si>
  <si>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</si>
  <si>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</si>
  <si>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</si>
  <si>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</si>
  <si>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</si>
  <si>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</si>
  <si>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</si>
  <si>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</si>
  <si>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</si>
  <si>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</si>
  <si>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</si>
  <si>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</si>
  <si>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</si>
  <si>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</si>
  <si>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</si>
  <si>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</si>
  <si>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</si>
  <si>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</si>
  <si>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</si>
  <si>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</si>
  <si>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</si>
  <si>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</si>
  <si>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</si>
  <si>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</si>
  <si>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</si>
  <si>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</si>
  <si>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</si>
  <si>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</si>
  <si>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</si>
  <si>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</si>
  <si>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</si>
  <si>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</si>
  <si>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</si>
  <si>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</si>
  <si>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</si>
  <si>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</si>
  <si>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</si>
  <si>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</si>
  <si>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</si>
  <si>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</si>
  <si>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</si>
  <si>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</si>
  <si>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</si>
  <si>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</si>
  <si>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</si>
  <si>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</si>
  <si>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</si>
  <si>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</si>
  <si>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</si>
  <si>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</si>
  <si>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</si>
  <si>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</si>
  <si>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</si>
  <si>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</si>
  <si>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</si>
  <si>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</si>
  <si>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</si>
  <si>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</si>
  <si>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</si>
  <si>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</si>
  <si>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</si>
  <si>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</si>
  <si>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</si>
  <si>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</si>
  <si>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</si>
  <si>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</si>
  <si>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</si>
  <si>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</si>
  <si>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</si>
  <si>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</si>
  <si>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</si>
  <si>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</si>
  <si>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</si>
  <si>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</si>
  <si>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</si>
  <si>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</si>
  <si>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</si>
  <si>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</si>
  <si>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</si>
  <si>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</si>
  <si>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</si>
  <si>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</si>
  <si>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</si>
  <si>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</si>
  <si>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</si>
  <si>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</si>
  <si>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</si>
  <si>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</si>
  <si>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</si>
  <si>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</si>
  <si>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</si>
  <si>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</si>
  <si>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</si>
  <si>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</si>
  <si>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</si>
  <si>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</si>
  <si>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</si>
  <si>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</si>
  <si>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</si>
  <si>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</si>
  <si>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</si>
  <si>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</si>
  <si>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</si>
  <si>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</si>
  <si>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</si>
  <si>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</si>
  <si>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</si>
  <si>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</si>
  <si>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</si>
  <si>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</si>
  <si>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</si>
  <si>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</si>
  <si>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</si>
  <si>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</si>
  <si>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</si>
  <si>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</si>
  <si>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</si>
  <si>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</si>
  <si>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</si>
  <si>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</si>
  <si>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</si>
  <si>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</si>
  <si>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</si>
  <si>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</si>
  <si>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</si>
  <si>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</si>
  <si>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</si>
  <si>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</si>
  <si>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</si>
  <si>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</si>
  <si>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</si>
  <si>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</si>
  <si>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</si>
  <si>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</si>
  <si>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</si>
  <si>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</si>
  <si>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</si>
  <si>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</si>
  <si>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</si>
  <si>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</si>
  <si>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</si>
  <si>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</si>
  <si>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</si>
  <si>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</si>
  <si>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</si>
  <si>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</si>
  <si>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</si>
  <si>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</si>
  <si>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</si>
  <si>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</si>
  <si>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</si>
  <si>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</si>
  <si>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</si>
  <si>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</si>
  <si>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</si>
  <si>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</si>
  <si>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</si>
  <si>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</si>
  <si>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</si>
  <si>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</si>
  <si>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</si>
  <si>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</si>
  <si>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</si>
  <si>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</si>
  <si>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</si>
  <si>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</si>
  <si>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</si>
  <si>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</si>
  <si>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</si>
  <si>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</si>
  <si>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</si>
  <si>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</si>
  <si>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</si>
  <si>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</si>
  <si>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</si>
  <si>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</si>
  <si>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</si>
  <si>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</si>
  <si>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</si>
  <si>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</si>
  <si>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</si>
  <si>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</si>
  <si>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</si>
  <si>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</si>
  <si>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</si>
  <si>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</si>
  <si>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</si>
  <si>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</si>
  <si>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</si>
  <si>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</si>
  <si>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</si>
  <si>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</si>
  <si>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</si>
  <si>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</si>
  <si>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</si>
  <si>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</si>
  <si>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</si>
  <si>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</si>
  <si>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</si>
  <si>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</si>
  <si>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</si>
  <si>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</si>
  <si>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</si>
  <si>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</si>
  <si>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</si>
  <si>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</si>
  <si>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</si>
  <si>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</si>
  <si>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</si>
  <si>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</si>
  <si>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</si>
  <si>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</si>
  <si>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</si>
  <si>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</si>
  <si>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</si>
  <si>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</si>
  <si>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</si>
  <si>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</si>
  <si>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</si>
  <si>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</si>
  <si>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</si>
  <si>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</si>
  <si>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</si>
  <si>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</si>
  <si>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</si>
  <si>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</si>
  <si>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</si>
  <si>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</si>
  <si>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</si>
  <si>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</si>
  <si>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</si>
  <si>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</si>
  <si>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</si>
  <si>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</si>
  <si>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</si>
  <si>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</si>
  <si>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</si>
  <si>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</si>
  <si>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</si>
  <si>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</si>
  <si>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</si>
  <si>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</si>
  <si>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</si>
  <si>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</si>
  <si>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</si>
  <si>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</si>
  <si>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</si>
  <si>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</si>
  <si>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</si>
  <si>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</si>
  <si>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</si>
  <si>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</si>
  <si>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</si>
  <si>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</si>
  <si>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</si>
  <si>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</si>
  <si>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</si>
  <si>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</si>
  <si>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</si>
  <si>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</si>
  <si>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</si>
  <si>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</si>
  <si>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</si>
  <si>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</si>
  <si>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</si>
  <si>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</si>
  <si>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</si>
  <si>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</si>
  <si>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</si>
  <si>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</si>
  <si>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</si>
  <si>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</si>
  <si>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</si>
  <si>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</si>
  <si>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</si>
  <si>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</si>
  <si>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</si>
  <si>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</si>
  <si>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</si>
  <si>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</si>
  <si>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</si>
  <si>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</si>
  <si>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</si>
  <si>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</si>
  <si>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</si>
  <si>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</si>
  <si>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</si>
  <si>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</si>
  <si>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</si>
  <si>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</si>
  <si>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</si>
  <si>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</si>
  <si>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</si>
  <si>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</si>
  <si>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</si>
  <si>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</si>
  <si>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</si>
  <si>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</si>
  <si>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</si>
  <si>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</si>
  <si>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</si>
  <si>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</si>
  <si>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</si>
  <si>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</si>
  <si>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</si>
  <si>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</si>
  <si>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</si>
  <si>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</si>
  <si>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</si>
  <si>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</si>
  <si>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</si>
  <si>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</si>
  <si>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</si>
  <si>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</si>
  <si>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</si>
  <si>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</si>
  <si>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</si>
  <si>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</si>
  <si>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</si>
  <si>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</si>
  <si>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</si>
  <si>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</si>
  <si>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</si>
  <si>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</si>
  <si>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</si>
  <si>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</si>
  <si>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</si>
  <si>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</si>
  <si>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</si>
  <si>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</si>
  <si>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</si>
  <si>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</si>
  <si>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</si>
  <si>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</si>
  <si>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</si>
  <si>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</si>
  <si>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</si>
  <si>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</si>
  <si>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</si>
  <si>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</si>
  <si>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</si>
  <si>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</si>
  <si>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</si>
  <si>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</si>
  <si>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</si>
  <si>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</si>
  <si>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</si>
  <si>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</si>
  <si>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</si>
  <si>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</si>
  <si>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</si>
  <si>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</si>
  <si>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</si>
  <si>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</si>
  <si>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</si>
  <si>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</si>
  <si>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</si>
  <si>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</si>
  <si>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</si>
  <si>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</si>
  <si>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</si>
  <si>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</si>
  <si>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</si>
  <si>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</si>
  <si>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</si>
  <si>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</si>
  <si>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</si>
  <si>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</si>
  <si>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</si>
  <si>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</si>
  <si>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</si>
  <si>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</si>
  <si>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</si>
  <si>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</si>
  <si>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</si>
  <si>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</si>
  <si>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</si>
  <si>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</si>
  <si>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</si>
  <si>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</si>
  <si>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</si>
  <si>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</si>
  <si>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</si>
  <si>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</si>
  <si>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</si>
  <si>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</si>
  <si>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</si>
  <si>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</si>
  <si>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</si>
  <si>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</si>
  <si>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</si>
  <si>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</si>
  <si>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</si>
  <si>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</si>
  <si>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</si>
  <si>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05308968</t>
  </si>
  <si>
    <t>HR</t>
  </si>
  <si>
    <t>081328074</t>
  </si>
  <si>
    <t>52157649749</t>
  </si>
  <si>
    <t>747800L0PAW57B19B291</t>
  </si>
  <si>
    <t>102837</t>
  </si>
  <si>
    <t>Primo Real Estate d.d.</t>
  </si>
  <si>
    <t>Ulica Miroslava Miholića 2</t>
  </si>
  <si>
    <t>Zagreb</t>
  </si>
  <si>
    <t>info@primo.hr</t>
  </si>
  <si>
    <t>SASSARI D.O.O.</t>
  </si>
  <si>
    <t>sasa@sassari.hr</t>
  </si>
  <si>
    <t>SAŠA BEĆIROVIĆ</t>
  </si>
  <si>
    <t>0915852627</t>
  </si>
  <si>
    <t>stanje na dan 30.09.2023</t>
  </si>
  <si>
    <t>Obveznik: Primo Real Estate d.d.</t>
  </si>
  <si>
    <t>u razdoblju 01.01.2023 do 30.09.2023</t>
  </si>
  <si>
    <t>u razdoblju 01.01.2023. do .30.09.2023.</t>
  </si>
  <si>
    <r>
      <t xml:space="preserve">BILJEŠKE UZ FINANCIJSKE IZVJEŠTAJE - TFI
(koji se sastavljaju za tromjesečna razdoblja)
Naziv izdavatelja:  Primo Real Estate d.d.
OIB:  52157649749
Izvještajno razdoblje: 01.01.-30.09.2023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</si>
  <si>
    <t>Nekretnine Alfa Primo d.o.o.</t>
  </si>
  <si>
    <t>Ulica Miroslava Miholića 2, 10000, Zagreb</t>
  </si>
  <si>
    <t>05585953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</si>
</sst>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 zoomScaleNormal="100" zoomScaleSheetLayoutView="100" workbookViewId="0">
      <selection activeCell="E37" sqref="E37:I3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1"/>
      <c r="E1" s="91"/>
      <c r="F1" s="91"/>
      <c r="G1" s="91"/>
      <c r="H1" s="91"/>
      <c r="I1" s="91"/>
      <c r="J1" s="92"/>
    </row>
    <row r="2" spans="1:20" ht="14.45" customHeight="1" x14ac:dyDescent="0.25">
      <c r="A2" s="179" t="s">
        <v>323</v>
      </c>
      <c r="B2" s="180"/>
      <c r="C2" s="180"/>
      <c r="D2" s="180"/>
      <c r="E2" s="180"/>
      <c r="F2" s="180"/>
      <c r="G2" s="180"/>
      <c r="H2" s="180"/>
      <c r="I2" s="180"/>
      <c r="J2" s="181"/>
      <c r="N2" s="73">
        <v>1</v>
      </c>
    </row>
    <row r="3" spans="1:20" x14ac:dyDescent="0.25">
      <c r="A3" s="93"/>
      <c r="B3" s="94"/>
      <c r="C3" s="94"/>
      <c r="D3" s="94"/>
      <c r="E3" s="94"/>
      <c r="F3" s="94"/>
      <c r="G3" s="94"/>
      <c r="H3" s="94"/>
      <c r="I3" s="94"/>
      <c r="J3" s="95"/>
      <c r="N3" s="73">
        <v>2</v>
      </c>
    </row>
    <row r="4" spans="1:20" ht="33.6" customHeight="1" x14ac:dyDescent="0.25">
      <c r="A4" s="182" t="s">
        <v>308</v>
      </c>
      <c r="B4" s="183"/>
      <c r="C4" s="183"/>
      <c r="D4" s="183"/>
      <c r="E4" s="184">
        <v>44927</v>
      </c>
      <c r="F4" s="185"/>
      <c r="G4" s="98" t="s">
        <v>0</v>
      </c>
      <c r="H4" s="184">
        <v>45199</v>
      </c>
      <c r="I4" s="185"/>
      <c r="J4" s="99"/>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6"/>
      <c r="B6" s="100" t="s">
        <v>330</v>
      </c>
      <c r="C6" s="97"/>
      <c r="D6" s="97"/>
      <c r="E6" s="39">
        <v>2023</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331</v>
      </c>
      <c r="C8" s="97"/>
      <c r="D8" s="97"/>
      <c r="E8" s="39">
        <v>3</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6"/>
    </row>
    <row r="11" spans="1:20" ht="24.6" customHeight="1" x14ac:dyDescent="0.25">
      <c r="A11" s="161" t="s">
        <v>309</v>
      </c>
      <c r="B11" s="175"/>
      <c r="C11" s="167" t="s">
        <v>449</v>
      </c>
      <c r="D11" s="168"/>
      <c r="E11" s="107"/>
      <c r="F11" s="132" t="s">
        <v>333</v>
      </c>
      <c r="G11" s="171"/>
      <c r="H11" s="148" t="s">
        <v>450</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451</v>
      </c>
      <c r="D13" s="168"/>
      <c r="E13" s="189"/>
      <c r="F13" s="176"/>
      <c r="G13" s="176"/>
      <c r="H13" s="176"/>
      <c r="I13" s="112"/>
      <c r="J13" s="109"/>
    </row>
    <row r="14" spans="1:20" ht="10.9" customHeight="1" x14ac:dyDescent="0.25">
      <c r="A14" s="107"/>
      <c r="B14" s="112"/>
      <c r="C14" s="88"/>
      <c r="D14" s="88"/>
      <c r="E14" s="138"/>
      <c r="F14" s="138"/>
      <c r="G14" s="138"/>
      <c r="H14" s="138"/>
      <c r="I14" s="111"/>
      <c r="J14" s="114"/>
    </row>
    <row r="15" spans="1:20" ht="22.9" customHeight="1" x14ac:dyDescent="0.25">
      <c r="A15" s="131" t="s">
        <v>310</v>
      </c>
      <c r="B15" s="171"/>
      <c r="C15" s="167" t="s">
        <v>452</v>
      </c>
      <c r="D15" s="168"/>
      <c r="E15" s="172"/>
      <c r="F15" s="163"/>
      <c r="G15" s="108" t="s">
        <v>334</v>
      </c>
      <c r="H15" s="148" t="s">
        <v>453</v>
      </c>
      <c r="I15" s="149"/>
      <c r="J15" s="116"/>
    </row>
    <row r="16" spans="1:20" ht="10.9" customHeight="1" x14ac:dyDescent="0.25">
      <c r="A16" s="107"/>
      <c r="B16" s="112"/>
      <c r="C16" s="111"/>
      <c r="D16" s="111"/>
      <c r="E16" s="138"/>
      <c r="F16" s="138"/>
      <c r="G16" s="158"/>
      <c r="H16" s="158"/>
      <c r="I16" s="111"/>
      <c r="J16" s="114"/>
    </row>
    <row r="17" spans="1:10" ht="22.9" customHeight="1" x14ac:dyDescent="0.25">
      <c r="A17" s="113"/>
      <c r="B17" s="108" t="s">
        <v>335</v>
      </c>
      <c r="C17" s="167" t="s">
        <v>454</v>
      </c>
      <c r="D17" s="168"/>
      <c r="E17" s="115"/>
      <c r="F17" s="115"/>
      <c r="G17" s="115"/>
      <c r="H17" s="115"/>
      <c r="I17" s="115"/>
      <c r="J17" s="116"/>
    </row>
    <row r="18" spans="1:10" x14ac:dyDescent="0.25">
      <c r="A18" s="169"/>
      <c r="B18" s="170"/>
      <c r="C18" s="138"/>
      <c r="D18" s="138"/>
      <c r="E18" s="138"/>
      <c r="F18" s="138"/>
      <c r="G18" s="138"/>
      <c r="H18" s="138"/>
      <c r="I18" s="111"/>
      <c r="J18" s="114"/>
    </row>
    <row r="19" spans="1:10" x14ac:dyDescent="0.25">
      <c r="A19" s="161" t="s">
        <v>311</v>
      </c>
      <c r="B19" s="162"/>
      <c r="C19" s="139" t="s">
        <v>455</v>
      </c>
      <c r="D19" s="140"/>
      <c r="E19" s="140"/>
      <c r="F19" s="140"/>
      <c r="G19" s="140"/>
      <c r="H19" s="140"/>
      <c r="I19" s="140"/>
      <c r="J19" s="141"/>
    </row>
    <row r="20" spans="1:10" x14ac:dyDescent="0.25">
      <c r="A20" s="110"/>
      <c r="B20" s="111"/>
      <c r="C20" s="117"/>
      <c r="D20" s="111"/>
      <c r="E20" s="138"/>
      <c r="F20" s="138"/>
      <c r="G20" s="138"/>
      <c r="H20" s="138"/>
      <c r="I20" s="111"/>
      <c r="J20" s="114"/>
    </row>
    <row r="21" spans="1:10" x14ac:dyDescent="0.25">
      <c r="A21" s="161" t="s">
        <v>312</v>
      </c>
      <c r="B21" s="162"/>
      <c r="C21" s="148">
        <v>10000</v>
      </c>
      <c r="D21" s="149"/>
      <c r="E21" s="138"/>
      <c r="F21" s="138"/>
      <c r="G21" s="139" t="s">
        <v>457</v>
      </c>
      <c r="H21" s="140"/>
      <c r="I21" s="140"/>
      <c r="J21" s="141"/>
    </row>
    <row r="22" spans="1:10" x14ac:dyDescent="0.25">
      <c r="A22" s="110"/>
      <c r="B22" s="111"/>
      <c r="C22" s="111"/>
      <c r="D22" s="111"/>
      <c r="E22" s="138"/>
      <c r="F22" s="138"/>
      <c r="G22" s="138"/>
      <c r="H22" s="138"/>
      <c r="I22" s="111"/>
      <c r="J22" s="114"/>
    </row>
    <row r="23" spans="1:10" x14ac:dyDescent="0.25">
      <c r="A23" s="161" t="s">
        <v>313</v>
      </c>
      <c r="B23" s="162"/>
      <c r="C23" s="139" t="s">
        <v>456</v>
      </c>
      <c r="D23" s="140"/>
      <c r="E23" s="140"/>
      <c r="F23" s="140"/>
      <c r="G23" s="140"/>
      <c r="H23" s="140"/>
      <c r="I23" s="140"/>
      <c r="J23" s="141"/>
    </row>
    <row r="24" spans="1:10" x14ac:dyDescent="0.25">
      <c r="A24" s="110"/>
      <c r="B24" s="111"/>
      <c r="C24" s="88"/>
      <c r="D24" s="111"/>
      <c r="E24" s="138"/>
      <c r="F24" s="138"/>
      <c r="G24" s="138"/>
      <c r="H24" s="138"/>
      <c r="I24" s="111"/>
      <c r="J24" s="114"/>
    </row>
    <row r="25" spans="1:10" x14ac:dyDescent="0.25">
      <c r="A25" s="161" t="s">
        <v>314</v>
      </c>
      <c r="B25" s="162"/>
      <c r="C25" s="164" t="s">
        <v>458</v>
      </c>
      <c r="D25" s="165"/>
      <c r="E25" s="165"/>
      <c r="F25" s="165"/>
      <c r="G25" s="165"/>
      <c r="H25" s="165"/>
      <c r="I25" s="165"/>
      <c r="J25" s="166"/>
    </row>
    <row r="26" spans="1:10" x14ac:dyDescent="0.25">
      <c r="A26" s="110"/>
      <c r="B26" s="111"/>
      <c r="C26" s="117"/>
      <c r="D26" s="111"/>
      <c r="E26" s="138"/>
      <c r="F26" s="138"/>
      <c r="G26" s="138"/>
      <c r="H26" s="138"/>
      <c r="I26" s="111"/>
      <c r="J26" s="114"/>
    </row>
    <row r="27" spans="1:10" x14ac:dyDescent="0.25">
      <c r="A27" s="161" t="s">
        <v>315</v>
      </c>
      <c r="B27" s="162"/>
      <c r="C27" s="164"/>
      <c r="D27" s="165"/>
      <c r="E27" s="165"/>
      <c r="F27" s="165"/>
      <c r="G27" s="165"/>
      <c r="H27" s="165"/>
      <c r="I27" s="165"/>
      <c r="J27" s="166"/>
    </row>
    <row r="28" spans="1:10" ht="13.9" customHeight="1" x14ac:dyDescent="0.25">
      <c r="A28" s="110"/>
      <c r="B28" s="111"/>
      <c r="C28" s="117"/>
      <c r="D28" s="111"/>
      <c r="E28" s="138"/>
      <c r="F28" s="138"/>
      <c r="G28" s="138"/>
      <c r="H28" s="138"/>
      <c r="I28" s="111"/>
      <c r="J28" s="114"/>
    </row>
    <row r="29" spans="1:10" ht="22.9" customHeight="1" x14ac:dyDescent="0.25">
      <c r="A29" s="131" t="s">
        <v>325</v>
      </c>
      <c r="B29" s="162"/>
      <c r="C29" s="40">
        <v>1</v>
      </c>
      <c r="D29" s="118"/>
      <c r="E29" s="142"/>
      <c r="F29" s="142"/>
      <c r="G29" s="142"/>
      <c r="H29" s="142"/>
      <c r="I29" s="119"/>
      <c r="J29" s="120"/>
    </row>
    <row r="30" spans="1:10" x14ac:dyDescent="0.25">
      <c r="A30" s="110"/>
      <c r="B30" s="111"/>
      <c r="C30" s="111"/>
      <c r="D30" s="111"/>
      <c r="E30" s="138"/>
      <c r="F30" s="138"/>
      <c r="G30" s="138"/>
      <c r="H30" s="138"/>
      <c r="I30" s="119"/>
      <c r="J30" s="120"/>
    </row>
    <row r="31" spans="1:10" x14ac:dyDescent="0.25">
      <c r="A31" s="161" t="s">
        <v>316</v>
      </c>
      <c r="B31" s="162"/>
      <c r="C31" s="41" t="s">
        <v>338</v>
      </c>
      <c r="D31" s="160" t="s">
        <v>336</v>
      </c>
      <c r="E31" s="146"/>
      <c r="F31" s="146"/>
      <c r="G31" s="146"/>
      <c r="H31" s="111"/>
      <c r="I31" s="121" t="s">
        <v>337</v>
      </c>
      <c r="J31" s="122" t="s">
        <v>338</v>
      </c>
    </row>
    <row r="32" spans="1:10" x14ac:dyDescent="0.25">
      <c r="A32" s="161"/>
      <c r="B32" s="162"/>
      <c r="C32" s="123"/>
      <c r="D32" s="98"/>
      <c r="E32" s="163"/>
      <c r="F32" s="163"/>
      <c r="G32" s="163"/>
      <c r="H32" s="163"/>
      <c r="I32" s="119"/>
      <c r="J32" s="120"/>
    </row>
    <row r="33" spans="1:10" x14ac:dyDescent="0.25">
      <c r="A33" s="161" t="s">
        <v>326</v>
      </c>
      <c r="B33" s="162"/>
      <c r="C33" s="40" t="s">
        <v>340</v>
      </c>
      <c r="D33" s="160" t="s">
        <v>339</v>
      </c>
      <c r="E33" s="146"/>
      <c r="F33" s="146"/>
      <c r="G33" s="146"/>
      <c r="H33" s="115"/>
      <c r="I33" s="121" t="s">
        <v>340</v>
      </c>
      <c r="J33" s="122" t="s">
        <v>341</v>
      </c>
    </row>
    <row r="34" spans="1:10" x14ac:dyDescent="0.25">
      <c r="A34" s="110"/>
      <c r="B34" s="111"/>
      <c r="C34" s="111"/>
      <c r="D34" s="111"/>
      <c r="E34" s="138"/>
      <c r="F34" s="138"/>
      <c r="G34" s="138"/>
      <c r="H34" s="138"/>
      <c r="I34" s="111"/>
      <c r="J34" s="114"/>
    </row>
    <row r="35" spans="1:10" x14ac:dyDescent="0.25">
      <c r="A35" s="160" t="s">
        <v>327</v>
      </c>
      <c r="B35" s="146"/>
      <c r="C35" s="146"/>
      <c r="D35" s="146"/>
      <c r="E35" s="146" t="s">
        <v>317</v>
      </c>
      <c r="F35" s="146"/>
      <c r="G35" s="146"/>
      <c r="H35" s="146"/>
      <c r="I35" s="146"/>
      <c r="J35" s="124" t="s">
        <v>318</v>
      </c>
    </row>
    <row r="36" spans="1:10" x14ac:dyDescent="0.25">
      <c r="A36" s="110"/>
      <c r="B36" s="111"/>
      <c r="C36" s="111"/>
      <c r="D36" s="111"/>
      <c r="E36" s="138"/>
      <c r="F36" s="138"/>
      <c r="G36" s="138"/>
      <c r="H36" s="138"/>
      <c r="I36" s="111"/>
      <c r="J36" s="120"/>
    </row>
    <row r="37" spans="1:10" x14ac:dyDescent="0.25">
      <c r="A37" s="154" t="s">
        <v>468</v>
      </c>
      <c r="B37" s="155"/>
      <c r="C37" s="155"/>
      <c r="D37" s="155"/>
      <c r="E37" s="154" t="s">
        <v>469</v>
      </c>
      <c r="F37" s="155"/>
      <c r="G37" s="155"/>
      <c r="H37" s="155"/>
      <c r="I37" s="156"/>
      <c r="J37" s="130" t="s">
        <v>470</v>
      </c>
    </row>
    <row r="38" spans="1:10" x14ac:dyDescent="0.25">
      <c r="A38" s="78"/>
      <c r="B38" s="88"/>
      <c r="C38" s="90"/>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0"/>
      <c r="D40" s="89"/>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0"/>
      <c r="D42" s="89"/>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0"/>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0"/>
      <c r="C46" s="90"/>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5"/>
      <c r="B48" s="117"/>
      <c r="C48" s="117"/>
      <c r="D48" s="111"/>
      <c r="E48" s="138"/>
      <c r="F48" s="138"/>
      <c r="G48" s="152"/>
      <c r="H48" s="152"/>
      <c r="I48" s="111"/>
      <c r="J48" s="126" t="s">
        <v>342</v>
      </c>
    </row>
    <row r="49" spans="1:10" x14ac:dyDescent="0.25">
      <c r="A49" s="125"/>
      <c r="B49" s="117"/>
      <c r="C49" s="117"/>
      <c r="D49" s="111"/>
      <c r="E49" s="138"/>
      <c r="F49" s="138"/>
      <c r="G49" s="152"/>
      <c r="H49" s="152"/>
      <c r="I49" s="111"/>
      <c r="J49" s="126" t="s">
        <v>343</v>
      </c>
    </row>
    <row r="50" spans="1:10" ht="14.45" customHeight="1" x14ac:dyDescent="0.25">
      <c r="A50" s="131" t="s">
        <v>319</v>
      </c>
      <c r="B50" s="132"/>
      <c r="C50" s="148" t="s">
        <v>342</v>
      </c>
      <c r="D50" s="149"/>
      <c r="E50" s="150" t="s">
        <v>344</v>
      </c>
      <c r="F50" s="151"/>
      <c r="G50" s="139" t="s">
        <v>459</v>
      </c>
      <c r="H50" s="140"/>
      <c r="I50" s="140"/>
      <c r="J50" s="141"/>
    </row>
    <row r="51" spans="1:10" x14ac:dyDescent="0.25">
      <c r="A51" s="125"/>
      <c r="B51" s="117"/>
      <c r="C51" s="152"/>
      <c r="D51" s="152"/>
      <c r="E51" s="138"/>
      <c r="F51" s="138"/>
      <c r="G51" s="153" t="s">
        <v>345</v>
      </c>
      <c r="H51" s="153"/>
      <c r="I51" s="153"/>
      <c r="J51" s="103"/>
    </row>
    <row r="52" spans="1:10" ht="13.9" customHeight="1" x14ac:dyDescent="0.25">
      <c r="A52" s="131" t="s">
        <v>320</v>
      </c>
      <c r="B52" s="132"/>
      <c r="C52" s="139" t="s">
        <v>461</v>
      </c>
      <c r="D52" s="140"/>
      <c r="E52" s="140"/>
      <c r="F52" s="140"/>
      <c r="G52" s="140"/>
      <c r="H52" s="140"/>
      <c r="I52" s="140"/>
      <c r="J52" s="141"/>
    </row>
    <row r="53" spans="1:10" x14ac:dyDescent="0.25">
      <c r="A53" s="110"/>
      <c r="B53" s="111"/>
      <c r="C53" s="142" t="s">
        <v>321</v>
      </c>
      <c r="D53" s="142"/>
      <c r="E53" s="142"/>
      <c r="F53" s="142"/>
      <c r="G53" s="142"/>
      <c r="H53" s="142"/>
      <c r="I53" s="142"/>
      <c r="J53" s="114"/>
    </row>
    <row r="54" spans="1:10" x14ac:dyDescent="0.25">
      <c r="A54" s="131" t="s">
        <v>322</v>
      </c>
      <c r="B54" s="132"/>
      <c r="C54" s="143" t="s">
        <v>462</v>
      </c>
      <c r="D54" s="144"/>
      <c r="E54" s="145"/>
      <c r="F54" s="138"/>
      <c r="G54" s="138"/>
      <c r="H54" s="146"/>
      <c r="I54" s="146"/>
      <c r="J54" s="147"/>
    </row>
    <row r="55" spans="1:10" x14ac:dyDescent="0.25">
      <c r="A55" s="110"/>
      <c r="B55" s="111"/>
      <c r="C55" s="117"/>
      <c r="D55" s="111"/>
      <c r="E55" s="138"/>
      <c r="F55" s="138"/>
      <c r="G55" s="138"/>
      <c r="H55" s="138"/>
      <c r="I55" s="111"/>
      <c r="J55" s="114"/>
    </row>
    <row r="56" spans="1:10" ht="14.45" customHeight="1" x14ac:dyDescent="0.25">
      <c r="A56" s="131" t="s">
        <v>314</v>
      </c>
      <c r="B56" s="132"/>
      <c r="C56" s="133" t="s">
        <v>460</v>
      </c>
      <c r="D56" s="134"/>
      <c r="E56" s="134"/>
      <c r="F56" s="134"/>
      <c r="G56" s="134"/>
      <c r="H56" s="134"/>
      <c r="I56" s="134"/>
      <c r="J56" s="135"/>
    </row>
    <row r="57" spans="1:10" x14ac:dyDescent="0.25">
      <c r="A57" s="110"/>
      <c r="B57" s="111"/>
      <c r="C57" s="111"/>
      <c r="D57" s="111"/>
      <c r="E57" s="138"/>
      <c r="F57" s="138"/>
      <c r="G57" s="138"/>
      <c r="H57" s="138"/>
      <c r="I57" s="111"/>
      <c r="J57" s="114"/>
    </row>
    <row r="58" spans="1:10" x14ac:dyDescent="0.25">
      <c r="A58" s="131" t="s">
        <v>346</v>
      </c>
      <c r="B58" s="132"/>
      <c r="C58" s="133"/>
      <c r="D58" s="134"/>
      <c r="E58" s="134"/>
      <c r="F58" s="134"/>
      <c r="G58" s="134"/>
      <c r="H58" s="134"/>
      <c r="I58" s="134"/>
      <c r="J58" s="135"/>
    </row>
    <row r="59" spans="1:10" ht="14.45" customHeight="1" x14ac:dyDescent="0.25">
      <c r="A59" s="110"/>
      <c r="B59" s="111"/>
      <c r="C59" s="136" t="s">
        <v>347</v>
      </c>
      <c r="D59" s="136"/>
      <c r="E59" s="136"/>
      <c r="F59" s="136"/>
      <c r="G59" s="111"/>
      <c r="H59" s="111"/>
      <c r="I59" s="111"/>
      <c r="J59" s="114"/>
    </row>
    <row r="60" spans="1:10" x14ac:dyDescent="0.25">
      <c r="A60" s="131" t="s">
        <v>348</v>
      </c>
      <c r="B60" s="132"/>
      <c r="C60" s="133"/>
      <c r="D60" s="134"/>
      <c r="E60" s="134"/>
      <c r="F60" s="134"/>
      <c r="G60" s="134"/>
      <c r="H60" s="134"/>
      <c r="I60" s="134"/>
      <c r="J60" s="135"/>
    </row>
    <row r="61" spans="1:10" ht="14.45" customHeight="1" x14ac:dyDescent="0.25">
      <c r="A61" s="127"/>
      <c r="B61" s="128"/>
      <c r="C61" s="137" t="s">
        <v>349</v>
      </c>
      <c r="D61" s="137"/>
      <c r="E61" s="137"/>
      <c r="F61" s="137"/>
      <c r="G61" s="137"/>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4" zoomScaleNormal="100" zoomScaleSheetLayoutView="100" workbookViewId="0">
      <selection activeCell="H55" sqref="H5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463</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464</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46657194</v>
      </c>
      <c r="I9" s="82">
        <f>I10+I17+I27+I38+I43</f>
        <v>47891878</v>
      </c>
    </row>
    <row r="10" spans="1:9" ht="12.75" customHeight="1" x14ac:dyDescent="0.2">
      <c r="A10" s="194" t="s">
        <v>5</v>
      </c>
      <c r="B10" s="194"/>
      <c r="C10" s="194"/>
      <c r="D10" s="194"/>
      <c r="E10" s="194"/>
      <c r="F10" s="194"/>
      <c r="G10" s="12">
        <v>3</v>
      </c>
      <c r="H10" s="82">
        <f>H11+H12+H13+H14+H15+H16</f>
        <v>10007</v>
      </c>
      <c r="I10" s="82">
        <f>I11+I12+I13+I14+I15+I16</f>
        <v>7154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948</v>
      </c>
      <c r="I12" s="18">
        <v>360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9059</v>
      </c>
      <c r="I16" s="18">
        <v>6794</v>
      </c>
    </row>
    <row r="17" spans="1:9" ht="12.75" customHeight="1" x14ac:dyDescent="0.2">
      <c r="A17" s="194" t="s">
        <v>12</v>
      </c>
      <c r="B17" s="194"/>
      <c r="C17" s="194"/>
      <c r="D17" s="194"/>
      <c r="E17" s="194"/>
      <c r="F17" s="194"/>
      <c r="G17" s="12">
        <v>10</v>
      </c>
      <c r="H17" s="82">
        <f>H18+H19+H20+H21+H22+H23+H24+H25+H26</f>
        <v>46644239</v>
      </c>
      <c r="I17" s="82">
        <f>I18+I19+I20+I21+I22+I23+I24+I25+I26</f>
        <v>47881776</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32868</v>
      </c>
      <c r="I20" s="18">
        <v>300136</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1416171</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46611371</v>
      </c>
      <c r="I26" s="18">
        <v>46165469</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2948</v>
      </c>
      <c r="I43" s="18">
        <v>2948</v>
      </c>
    </row>
    <row r="44" spans="1:9" ht="12.75" customHeight="1" x14ac:dyDescent="0.2">
      <c r="A44" s="192" t="s">
        <v>303</v>
      </c>
      <c r="B44" s="192"/>
      <c r="C44" s="192"/>
      <c r="D44" s="192"/>
      <c r="E44" s="192"/>
      <c r="F44" s="192"/>
      <c r="G44" s="12">
        <v>37</v>
      </c>
      <c r="H44" s="82">
        <f>H45+H53+H60+H70</f>
        <v>2958606</v>
      </c>
      <c r="I44" s="82">
        <f>I45+I53+I60+I70</f>
        <v>2024277</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145151</v>
      </c>
      <c r="I53" s="82">
        <f>SUM(I54:I59)</f>
        <v>114767</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143657</v>
      </c>
      <c r="I56" s="18">
        <v>94212</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895</v>
      </c>
      <c r="I58" s="18">
        <v>3835</v>
      </c>
    </row>
    <row r="59" spans="1:9" ht="12.75" customHeight="1" x14ac:dyDescent="0.2">
      <c r="A59" s="190" t="s">
        <v>53</v>
      </c>
      <c r="B59" s="190"/>
      <c r="C59" s="190"/>
      <c r="D59" s="190"/>
      <c r="E59" s="190"/>
      <c r="F59" s="190"/>
      <c r="G59" s="11">
        <v>52</v>
      </c>
      <c r="H59" s="18">
        <v>599</v>
      </c>
      <c r="I59" s="18">
        <v>16720</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2813455</v>
      </c>
      <c r="I70" s="18">
        <v>1909510</v>
      </c>
    </row>
    <row r="71" spans="1:9" ht="12.75" customHeight="1" x14ac:dyDescent="0.2">
      <c r="A71" s="191" t="s">
        <v>58</v>
      </c>
      <c r="B71" s="191"/>
      <c r="C71" s="191"/>
      <c r="D71" s="191"/>
      <c r="E71" s="191"/>
      <c r="F71" s="191"/>
      <c r="G71" s="11">
        <v>64</v>
      </c>
      <c r="H71" s="18">
        <v>40858</v>
      </c>
      <c r="I71" s="18">
        <v>12755</v>
      </c>
    </row>
    <row r="72" spans="1:9" ht="12.75" customHeight="1" x14ac:dyDescent="0.2">
      <c r="A72" s="192" t="s">
        <v>304</v>
      </c>
      <c r="B72" s="192"/>
      <c r="C72" s="192"/>
      <c r="D72" s="192"/>
      <c r="E72" s="192"/>
      <c r="F72" s="192"/>
      <c r="G72" s="12">
        <v>65</v>
      </c>
      <c r="H72" s="82">
        <f>H8+H9+H44+H71</f>
        <v>49656658</v>
      </c>
      <c r="I72" s="82">
        <f>I8+I9+I44+I71</f>
        <v>49928910</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49052804</v>
      </c>
      <c r="I75" s="83">
        <f>I76+I77+I78+I84+I85+I91+I94+I97</f>
        <v>49564552</v>
      </c>
    </row>
    <row r="76" spans="1:9" ht="12.75" customHeight="1" x14ac:dyDescent="0.2">
      <c r="A76" s="190" t="s">
        <v>61</v>
      </c>
      <c r="B76" s="190"/>
      <c r="C76" s="190"/>
      <c r="D76" s="190"/>
      <c r="E76" s="190"/>
      <c r="F76" s="190"/>
      <c r="G76" s="11">
        <v>68</v>
      </c>
      <c r="H76" s="18">
        <v>45314221</v>
      </c>
      <c r="I76" s="18">
        <v>45314221</v>
      </c>
    </row>
    <row r="77" spans="1:9" ht="12.75" customHeight="1" x14ac:dyDescent="0.2">
      <c r="A77" s="190" t="s">
        <v>62</v>
      </c>
      <c r="B77" s="190"/>
      <c r="C77" s="190"/>
      <c r="D77" s="190"/>
      <c r="E77" s="190"/>
      <c r="F77" s="190"/>
      <c r="G77" s="11">
        <v>69</v>
      </c>
      <c r="H77" s="18">
        <v>2390908</v>
      </c>
      <c r="I77" s="18">
        <v>2390908</v>
      </c>
    </row>
    <row r="78" spans="1:9" ht="12.75" customHeight="1" x14ac:dyDescent="0.2">
      <c r="A78" s="194" t="s">
        <v>63</v>
      </c>
      <c r="B78" s="194"/>
      <c r="C78" s="194"/>
      <c r="D78" s="194"/>
      <c r="E78" s="194"/>
      <c r="F78" s="194"/>
      <c r="G78" s="12">
        <v>70</v>
      </c>
      <c r="H78" s="83">
        <f>SUM(H79:H83)</f>
        <v>55749</v>
      </c>
      <c r="I78" s="83">
        <f>SUM(I79:I83)</f>
        <v>115062</v>
      </c>
    </row>
    <row r="79" spans="1:9" ht="12.75" customHeight="1" x14ac:dyDescent="0.2">
      <c r="A79" s="190" t="s">
        <v>64</v>
      </c>
      <c r="B79" s="190"/>
      <c r="C79" s="190"/>
      <c r="D79" s="190"/>
      <c r="E79" s="190"/>
      <c r="F79" s="190"/>
      <c r="G79" s="11">
        <v>71</v>
      </c>
      <c r="H79" s="18">
        <v>55016</v>
      </c>
      <c r="I79" s="18">
        <v>109195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733</v>
      </c>
      <c r="I83" s="18">
        <v>5867</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0</v>
      </c>
      <c r="I91" s="82">
        <f>I92-I93</f>
        <v>143836</v>
      </c>
    </row>
    <row r="92" spans="1:9" ht="12.75" customHeight="1" x14ac:dyDescent="0.2">
      <c r="A92" s="190" t="s">
        <v>72</v>
      </c>
      <c r="B92" s="190"/>
      <c r="C92" s="190"/>
      <c r="D92" s="190"/>
      <c r="E92" s="190"/>
      <c r="F92" s="190"/>
      <c r="G92" s="11">
        <v>84</v>
      </c>
      <c r="H92" s="18">
        <v>0</v>
      </c>
      <c r="I92" s="18">
        <v>143836</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1291926</v>
      </c>
      <c r="I94" s="82">
        <f>I95-I96</f>
        <v>1600525</v>
      </c>
    </row>
    <row r="95" spans="1:9" ht="12.75" customHeight="1" x14ac:dyDescent="0.2">
      <c r="A95" s="190" t="s">
        <v>74</v>
      </c>
      <c r="B95" s="190"/>
      <c r="C95" s="190"/>
      <c r="D95" s="190"/>
      <c r="E95" s="190"/>
      <c r="F95" s="190"/>
      <c r="G95" s="11">
        <v>87</v>
      </c>
      <c r="H95" s="18">
        <v>1291926</v>
      </c>
      <c r="I95" s="18">
        <v>1600525</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18293</v>
      </c>
      <c r="I98" s="82">
        <f>SUM(I99:I104)</f>
        <v>0</v>
      </c>
    </row>
    <row r="99" spans="1:9" ht="12.75" customHeight="1" x14ac:dyDescent="0.2">
      <c r="A99" s="190" t="s">
        <v>77</v>
      </c>
      <c r="B99" s="190"/>
      <c r="C99" s="190"/>
      <c r="D99" s="190"/>
      <c r="E99" s="190"/>
      <c r="F99" s="190"/>
      <c r="G99" s="11">
        <v>91</v>
      </c>
      <c r="H99" s="18">
        <v>1914</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16379</v>
      </c>
      <c r="I104" s="18">
        <v>0</v>
      </c>
    </row>
    <row r="105" spans="1:9" ht="12.75" customHeight="1" x14ac:dyDescent="0.2">
      <c r="A105" s="192" t="s">
        <v>356</v>
      </c>
      <c r="B105" s="192"/>
      <c r="C105" s="192"/>
      <c r="D105" s="192"/>
      <c r="E105" s="192"/>
      <c r="F105" s="192"/>
      <c r="G105" s="12">
        <v>97</v>
      </c>
      <c r="H105" s="82">
        <f>SUM(H106:H116)</f>
        <v>8276</v>
      </c>
      <c r="I105" s="82">
        <f>SUM(I106:I116)</f>
        <v>6720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3956</v>
      </c>
      <c r="I110" s="18">
        <v>3956</v>
      </c>
    </row>
    <row r="111" spans="1:9" ht="12.75" customHeight="1" x14ac:dyDescent="0.2">
      <c r="A111" s="190" t="s">
        <v>88</v>
      </c>
      <c r="B111" s="190"/>
      <c r="C111" s="190"/>
      <c r="D111" s="190"/>
      <c r="E111" s="190"/>
      <c r="F111" s="190"/>
      <c r="G111" s="11">
        <v>103</v>
      </c>
      <c r="H111" s="18">
        <v>4320</v>
      </c>
      <c r="I111" s="18">
        <v>2764</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577285</v>
      </c>
      <c r="I117" s="82">
        <f>SUM(I118:I131)</f>
        <v>357638</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2028</v>
      </c>
      <c r="I123" s="18">
        <v>2088</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192585</v>
      </c>
      <c r="I125" s="18">
        <v>158331</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2909</v>
      </c>
      <c r="I127" s="18">
        <v>2909</v>
      </c>
    </row>
    <row r="128" spans="1:9" x14ac:dyDescent="0.2">
      <c r="A128" s="190" t="s">
        <v>95</v>
      </c>
      <c r="B128" s="190"/>
      <c r="C128" s="190"/>
      <c r="D128" s="190"/>
      <c r="E128" s="190"/>
      <c r="F128" s="190"/>
      <c r="G128" s="11">
        <v>120</v>
      </c>
      <c r="H128" s="18">
        <v>379739</v>
      </c>
      <c r="I128" s="18">
        <v>194286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24</v>
      </c>
      <c r="I131" s="18">
        <v>24</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49656658</v>
      </c>
      <c r="I133" s="82">
        <f>I75+I98+I105+I117+I132</f>
        <v>49928910</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2" zoomScale="115" zoomScaleNormal="115" zoomScaleSheetLayoutView="110" workbookViewId="0">
      <selection activeCell="J39" sqref="J3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465</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2016934</v>
      </c>
      <c r="I8" s="48">
        <f>SUM(I9:I13)</f>
        <v>900354</v>
      </c>
      <c r="J8" s="48">
        <f>SUM(J9:J13)</f>
        <v>4094506</v>
      </c>
      <c r="K8" s="48">
        <f>SUM(K9:K13)</f>
        <v>1383206</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1997808</v>
      </c>
      <c r="I10" s="49">
        <v>896831</v>
      </c>
      <c r="J10" s="49">
        <v>3900433</v>
      </c>
      <c r="K10" s="49">
        <v>1345345</v>
      </c>
    </row>
    <row r="11" spans="1:11" ht="12.75" customHeight="1" x14ac:dyDescent="0.2">
      <c r="A11" s="190" t="s">
        <v>117</v>
      </c>
      <c r="B11" s="190"/>
      <c r="C11" s="190"/>
      <c r="D11" s="190"/>
      <c r="E11" s="190"/>
      <c r="F11" s="190"/>
      <c r="G11" s="11">
        <v>4</v>
      </c>
      <c r="H11" s="49">
        <v>615</v>
      </c>
      <c r="I11" s="49">
        <v>205</v>
      </c>
      <c r="J11" s="49">
        <v>662</v>
      </c>
      <c r="K11" s="49">
        <v>224</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18511</v>
      </c>
      <c r="I13" s="49">
        <v>3318</v>
      </c>
      <c r="J13" s="49">
        <v>193411</v>
      </c>
      <c r="K13" s="49">
        <v>37637</v>
      </c>
    </row>
    <row r="14" spans="1:11" ht="12.75" customHeight="1" x14ac:dyDescent="0.2">
      <c r="A14" s="221" t="s">
        <v>360</v>
      </c>
      <c r="B14" s="221"/>
      <c r="C14" s="221"/>
      <c r="D14" s="221"/>
      <c r="E14" s="221"/>
      <c r="F14" s="221"/>
      <c r="G14" s="12">
        <v>7</v>
      </c>
      <c r="H14" s="48">
        <f>H15+H16+H20+H24+H25+H26+H29+H36</f>
        <v>889494</v>
      </c>
      <c r="I14" s="48">
        <f>I15+I16+I20+I24+I25+I26+I29+I36</f>
        <v>411500</v>
      </c>
      <c r="J14" s="48">
        <f>J15+J16+J20+J24+J25+J26+J29+J36</f>
        <v>2104047</v>
      </c>
      <c r="K14" s="48">
        <f>K15+K16+K20+K24+K25+K26+K29+K36</f>
        <v>784337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588354</v>
      </c>
      <c r="I16" s="48">
        <f>SUM(I17:I19)</f>
        <v>300785</v>
      </c>
      <c r="J16" s="48">
        <f>SUM(J17:J19)</f>
        <v>1545253</v>
      </c>
      <c r="K16" s="48">
        <f>SUM(K17:K19)</f>
        <v>596408</v>
      </c>
    </row>
    <row r="17" spans="1:11" ht="12.75" customHeight="1" x14ac:dyDescent="0.2">
      <c r="A17" s="224" t="s">
        <v>120</v>
      </c>
      <c r="B17" s="224"/>
      <c r="C17" s="224"/>
      <c r="D17" s="224"/>
      <c r="E17" s="224"/>
      <c r="F17" s="224"/>
      <c r="G17" s="11">
        <v>10</v>
      </c>
      <c r="H17" s="49">
        <v>74883</v>
      </c>
      <c r="I17" s="49">
        <v>74147</v>
      </c>
      <c r="J17" s="49">
        <v>616580</v>
      </c>
      <c r="K17" s="49">
        <v>233671</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513471</v>
      </c>
      <c r="I19" s="49">
        <v>226638</v>
      </c>
      <c r="J19" s="49">
        <v>928673</v>
      </c>
      <c r="K19" s="49">
        <v>362737</v>
      </c>
    </row>
    <row r="20" spans="1:11" ht="12.75" customHeight="1" x14ac:dyDescent="0.2">
      <c r="A20" s="194" t="s">
        <v>441</v>
      </c>
      <c r="B20" s="194"/>
      <c r="C20" s="194"/>
      <c r="D20" s="194"/>
      <c r="E20" s="194"/>
      <c r="F20" s="194"/>
      <c r="G20" s="12">
        <v>13</v>
      </c>
      <c r="H20" s="48">
        <f>SUM(H21:H23)</f>
        <v>47041</v>
      </c>
      <c r="I20" s="48">
        <f>SUM(I21:I23)</f>
        <v>15680</v>
      </c>
      <c r="J20" s="48">
        <f>SUM(J21:J23)</f>
        <v>64958</v>
      </c>
      <c r="K20" s="48">
        <f>SUM(K21:K23)</f>
        <v>15715</v>
      </c>
    </row>
    <row r="21" spans="1:11" ht="12.75" customHeight="1" x14ac:dyDescent="0.2">
      <c r="A21" s="224" t="s">
        <v>105</v>
      </c>
      <c r="B21" s="224"/>
      <c r="C21" s="224"/>
      <c r="D21" s="224"/>
      <c r="E21" s="224"/>
      <c r="F21" s="224"/>
      <c r="G21" s="11">
        <v>14</v>
      </c>
      <c r="H21" s="49">
        <v>26798</v>
      </c>
      <c r="I21" s="49">
        <v>8932</v>
      </c>
      <c r="J21" s="49">
        <v>35509</v>
      </c>
      <c r="K21" s="49">
        <v>8951</v>
      </c>
    </row>
    <row r="22" spans="1:11" ht="12.75" customHeight="1" x14ac:dyDescent="0.2">
      <c r="A22" s="224" t="s">
        <v>106</v>
      </c>
      <c r="B22" s="224"/>
      <c r="C22" s="224"/>
      <c r="D22" s="224"/>
      <c r="E22" s="224"/>
      <c r="F22" s="224"/>
      <c r="G22" s="11">
        <v>15</v>
      </c>
      <c r="H22" s="49">
        <v>13581</v>
      </c>
      <c r="I22" s="49">
        <v>4527</v>
      </c>
      <c r="J22" s="49">
        <v>20249</v>
      </c>
      <c r="K22" s="49">
        <v>4538</v>
      </c>
    </row>
    <row r="23" spans="1:11" ht="12.75" customHeight="1" x14ac:dyDescent="0.2">
      <c r="A23" s="224" t="s">
        <v>107</v>
      </c>
      <c r="B23" s="224"/>
      <c r="C23" s="224"/>
      <c r="D23" s="224"/>
      <c r="E23" s="224"/>
      <c r="F23" s="224"/>
      <c r="G23" s="11">
        <v>16</v>
      </c>
      <c r="H23" s="49">
        <v>6662</v>
      </c>
      <c r="I23" s="49">
        <v>2221</v>
      </c>
      <c r="J23" s="49">
        <v>9200</v>
      </c>
      <c r="K23" s="49">
        <v>2226</v>
      </c>
    </row>
    <row r="24" spans="1:11" ht="12.75" customHeight="1" x14ac:dyDescent="0.2">
      <c r="A24" s="190" t="s">
        <v>108</v>
      </c>
      <c r="B24" s="190"/>
      <c r="C24" s="190"/>
      <c r="D24" s="190"/>
      <c r="E24" s="190"/>
      <c r="F24" s="190"/>
      <c r="G24" s="11">
        <v>17</v>
      </c>
      <c r="H24" s="49">
        <v>216099</v>
      </c>
      <c r="I24" s="49">
        <v>81399</v>
      </c>
      <c r="J24" s="49">
        <v>439163</v>
      </c>
      <c r="K24" s="49">
        <v>147907</v>
      </c>
    </row>
    <row r="25" spans="1:11" ht="12.75" customHeight="1" x14ac:dyDescent="0.2">
      <c r="A25" s="190" t="s">
        <v>109</v>
      </c>
      <c r="B25" s="190"/>
      <c r="C25" s="190"/>
      <c r="D25" s="190"/>
      <c r="E25" s="190"/>
      <c r="F25" s="190"/>
      <c r="G25" s="11">
        <v>18</v>
      </c>
      <c r="H25" s="49">
        <v>38000</v>
      </c>
      <c r="I25" s="49">
        <v>13636</v>
      </c>
      <c r="J25" s="49">
        <v>53673</v>
      </c>
      <c r="K25" s="49">
        <v>23307</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1000</v>
      </c>
      <c r="K36" s="49">
        <v>1000</v>
      </c>
    </row>
    <row r="37" spans="1:11" ht="12.75" customHeight="1" x14ac:dyDescent="0.2">
      <c r="A37" s="221" t="s">
        <v>361</v>
      </c>
      <c r="B37" s="221"/>
      <c r="C37" s="221"/>
      <c r="D37" s="221"/>
      <c r="E37" s="221"/>
      <c r="F37" s="221"/>
      <c r="G37" s="12">
        <v>30</v>
      </c>
      <c r="H37" s="48">
        <f>SUM(H38:H47)</f>
        <v>11</v>
      </c>
      <c r="I37" s="48">
        <f>SUM(I38:I47)</f>
        <v>1</v>
      </c>
      <c r="J37" s="48">
        <f>SUM(J38:J47)</f>
        <v>0</v>
      </c>
      <c r="K37" s="48">
        <f>SUM(K38:K47)</f>
        <v>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10</v>
      </c>
      <c r="I44" s="49">
        <v>0</v>
      </c>
      <c r="J44" s="49">
        <v>0</v>
      </c>
      <c r="K44" s="49">
        <v>0</v>
      </c>
    </row>
    <row r="45" spans="1:11" ht="12.75" customHeight="1" x14ac:dyDescent="0.2">
      <c r="A45" s="190" t="s">
        <v>138</v>
      </c>
      <c r="B45" s="190"/>
      <c r="C45" s="190"/>
      <c r="D45" s="190"/>
      <c r="E45" s="190"/>
      <c r="F45" s="190"/>
      <c r="G45" s="11">
        <v>38</v>
      </c>
      <c r="H45" s="49">
        <v>1</v>
      </c>
      <c r="I45" s="49">
        <v>1</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294</v>
      </c>
      <c r="I48" s="48">
        <f>SUM(I49:I55)</f>
        <v>92</v>
      </c>
      <c r="J48" s="48">
        <f>SUM(J49:J55)</f>
        <v>450</v>
      </c>
      <c r="K48" s="48">
        <f>SUM(K49:K55)</f>
        <v>158</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293</v>
      </c>
      <c r="I51" s="49">
        <v>92</v>
      </c>
      <c r="J51" s="49">
        <v>255</v>
      </c>
      <c r="K51" s="49">
        <v>77</v>
      </c>
    </row>
    <row r="52" spans="1:11" ht="12.75" customHeight="1" x14ac:dyDescent="0.2">
      <c r="A52" s="214" t="s">
        <v>144</v>
      </c>
      <c r="B52" s="214"/>
      <c r="C52" s="214"/>
      <c r="D52" s="214"/>
      <c r="E52" s="214"/>
      <c r="F52" s="214"/>
      <c r="G52" s="11">
        <v>45</v>
      </c>
      <c r="H52" s="49">
        <v>1</v>
      </c>
      <c r="I52" s="49">
        <v>0</v>
      </c>
      <c r="J52" s="49">
        <v>195</v>
      </c>
      <c r="K52" s="49">
        <v>81</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2016945</v>
      </c>
      <c r="I60" s="48">
        <f t="shared" ref="I60:K60" si="0">I8+I37+I56+I57</f>
        <v>900355</v>
      </c>
      <c r="J60" s="48">
        <f t="shared" si="0"/>
        <v>4094506</v>
      </c>
      <c r="K60" s="48">
        <f t="shared" si="0"/>
        <v>1383206</v>
      </c>
    </row>
    <row r="61" spans="1:11" ht="12.75" customHeight="1" x14ac:dyDescent="0.2">
      <c r="A61" s="221" t="s">
        <v>364</v>
      </c>
      <c r="B61" s="221"/>
      <c r="C61" s="221"/>
      <c r="D61" s="221"/>
      <c r="E61" s="221"/>
      <c r="F61" s="221"/>
      <c r="G61" s="12">
        <v>54</v>
      </c>
      <c r="H61" s="48">
        <f>H14+H48+H58+H59</f>
        <v>889788</v>
      </c>
      <c r="I61" s="48">
        <f t="shared" ref="I61:K61" si="1">I14+I48+I58+I59</f>
        <v>411592</v>
      </c>
      <c r="J61" s="48">
        <f t="shared" si="1"/>
        <v>2104497</v>
      </c>
      <c r="K61" s="48">
        <f t="shared" si="1"/>
        <v>784495</v>
      </c>
    </row>
    <row r="62" spans="1:11" ht="12.75" customHeight="1" x14ac:dyDescent="0.2">
      <c r="A62" s="221" t="s">
        <v>365</v>
      </c>
      <c r="B62" s="221"/>
      <c r="C62" s="221"/>
      <c r="D62" s="221"/>
      <c r="E62" s="221"/>
      <c r="F62" s="221"/>
      <c r="G62" s="12">
        <v>55</v>
      </c>
      <c r="H62" s="48">
        <f>H60-H61</f>
        <v>1127157</v>
      </c>
      <c r="I62" s="48">
        <f t="shared" ref="I62:K62" si="2">I60-I61</f>
        <v>488763</v>
      </c>
      <c r="J62" s="48">
        <f t="shared" si="2"/>
        <v>1990009</v>
      </c>
      <c r="K62" s="48">
        <f t="shared" si="2"/>
        <v>598711</v>
      </c>
    </row>
    <row r="63" spans="1:11" ht="12.75" customHeight="1" x14ac:dyDescent="0.2">
      <c r="A63" s="222" t="s">
        <v>366</v>
      </c>
      <c r="B63" s="222"/>
      <c r="C63" s="222"/>
      <c r="D63" s="222"/>
      <c r="E63" s="222"/>
      <c r="F63" s="222"/>
      <c r="G63" s="12">
        <v>56</v>
      </c>
      <c r="H63" s="48">
        <f>+IF((H60-H61)&gt;0,(H60-H61),0)</f>
        <v>1127157</v>
      </c>
      <c r="I63" s="48">
        <f t="shared" ref="I63:K63" si="3">+IF((I60-I61)&gt;0,(I60-I61),0)</f>
        <v>488763</v>
      </c>
      <c r="J63" s="48">
        <f t="shared" si="3"/>
        <v>1990009</v>
      </c>
      <c r="K63" s="48">
        <f t="shared" si="3"/>
        <v>598711</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203054</v>
      </c>
      <c r="I65" s="49">
        <v>86215</v>
      </c>
      <c r="J65" s="49">
        <v>389484</v>
      </c>
      <c r="K65" s="49">
        <v>118182</v>
      </c>
    </row>
    <row r="66" spans="1:11" ht="12.75" customHeight="1" x14ac:dyDescent="0.2">
      <c r="A66" s="221" t="s">
        <v>368</v>
      </c>
      <c r="B66" s="221"/>
      <c r="C66" s="221"/>
      <c r="D66" s="221"/>
      <c r="E66" s="221"/>
      <c r="F66" s="221"/>
      <c r="G66" s="12">
        <v>59</v>
      </c>
      <c r="H66" s="48">
        <f>H62-H65</f>
        <v>924103</v>
      </c>
      <c r="I66" s="48">
        <f t="shared" ref="I66:K66" si="5">I62-I65</f>
        <v>402548</v>
      </c>
      <c r="J66" s="48">
        <f t="shared" si="5"/>
        <v>1600525</v>
      </c>
      <c r="K66" s="48">
        <f t="shared" si="5"/>
        <v>480529</v>
      </c>
    </row>
    <row r="67" spans="1:11" ht="12.75" customHeight="1" x14ac:dyDescent="0.2">
      <c r="A67" s="222" t="s">
        <v>369</v>
      </c>
      <c r="B67" s="222"/>
      <c r="C67" s="222"/>
      <c r="D67" s="222"/>
      <c r="E67" s="222"/>
      <c r="F67" s="222"/>
      <c r="G67" s="12">
        <v>60</v>
      </c>
      <c r="H67" s="48">
        <f>+IF((H62-H65)&gt;0,(H62-H65),0)</f>
        <v>924103</v>
      </c>
      <c r="I67" s="48">
        <f t="shared" ref="I67:K67" si="6">+IF((I62-I65)&gt;0,(I62-I65),0)</f>
        <v>402548</v>
      </c>
      <c r="J67" s="48">
        <f t="shared" si="6"/>
        <v>1600525</v>
      </c>
      <c r="K67" s="48">
        <f t="shared" si="6"/>
        <v>480529</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924103</v>
      </c>
      <c r="I89" s="52">
        <v>402548</v>
      </c>
      <c r="J89" s="52">
        <v>1600525</v>
      </c>
      <c r="K89" s="52">
        <v>480529</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924103</v>
      </c>
      <c r="I109" s="51">
        <f>I89+I108</f>
        <v>402548</v>
      </c>
      <c r="J109" s="51">
        <f t="shared" ref="J109:K109" si="12">J89+J108</f>
        <v>1600525</v>
      </c>
      <c r="K109" s="51">
        <f t="shared" si="12"/>
        <v>480529</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1" zoomScale="115" zoomScaleNormal="100" zoomScaleSheetLayoutView="115" workbookViewId="0">
      <selection activeCell="I47" sqref="I4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466</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1127156</v>
      </c>
      <c r="I8" s="64">
        <v>1990009</v>
      </c>
    </row>
    <row r="9" spans="1:9" ht="12.75" customHeight="1" x14ac:dyDescent="0.2">
      <c r="A9" s="245" t="s">
        <v>171</v>
      </c>
      <c r="B9" s="245"/>
      <c r="C9" s="245"/>
      <c r="D9" s="245"/>
      <c r="E9" s="245"/>
      <c r="F9" s="245"/>
      <c r="G9" s="65">
        <v>2</v>
      </c>
      <c r="H9" s="66">
        <f>H10+H11+H12+H13+H14+H15+H16+H17</f>
        <v>-25953939</v>
      </c>
      <c r="I9" s="66">
        <f>I10+I11+I12+I13+I14+I15+I16+I17</f>
        <v>439382</v>
      </c>
    </row>
    <row r="10" spans="1:9" ht="12.75" customHeight="1" x14ac:dyDescent="0.2">
      <c r="A10" s="224" t="s">
        <v>172</v>
      </c>
      <c r="B10" s="224"/>
      <c r="C10" s="224"/>
      <c r="D10" s="224"/>
      <c r="E10" s="224"/>
      <c r="F10" s="224"/>
      <c r="G10" s="63">
        <v>3</v>
      </c>
      <c r="H10" s="64">
        <v>216099</v>
      </c>
      <c r="I10" s="64">
        <v>439163</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-10</v>
      </c>
      <c r="I13" s="64">
        <v>0</v>
      </c>
    </row>
    <row r="14" spans="1:9" ht="12.75" customHeight="1" x14ac:dyDescent="0.2">
      <c r="A14" s="224" t="s">
        <v>176</v>
      </c>
      <c r="B14" s="224"/>
      <c r="C14" s="224"/>
      <c r="D14" s="224"/>
      <c r="E14" s="224"/>
      <c r="F14" s="224"/>
      <c r="G14" s="63">
        <v>7</v>
      </c>
      <c r="H14" s="64">
        <v>293</v>
      </c>
      <c r="I14" s="64">
        <v>219</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-26170321</v>
      </c>
      <c r="I17" s="64">
        <v>0</v>
      </c>
    </row>
    <row r="18" spans="1:9" ht="28.15" customHeight="1" x14ac:dyDescent="0.2">
      <c r="A18" s="241" t="s">
        <v>306</v>
      </c>
      <c r="B18" s="241"/>
      <c r="C18" s="241"/>
      <c r="D18" s="241"/>
      <c r="E18" s="241"/>
      <c r="F18" s="241"/>
      <c r="G18" s="65">
        <v>11</v>
      </c>
      <c r="H18" s="66">
        <f>H8+H9</f>
        <v>-24826783</v>
      </c>
      <c r="I18" s="66">
        <f>I8+I9</f>
        <v>2429391</v>
      </c>
    </row>
    <row r="19" spans="1:9" ht="12.75" customHeight="1" x14ac:dyDescent="0.2">
      <c r="A19" s="245" t="s">
        <v>180</v>
      </c>
      <c r="B19" s="245"/>
      <c r="C19" s="245"/>
      <c r="D19" s="245"/>
      <c r="E19" s="245"/>
      <c r="F19" s="245"/>
      <c r="G19" s="65">
        <v>12</v>
      </c>
      <c r="H19" s="66">
        <f>H20+H21+H22+H23</f>
        <v>-16222</v>
      </c>
      <c r="I19" s="66">
        <f>I20+I21+I22+I23</f>
        <v>69706</v>
      </c>
    </row>
    <row r="20" spans="1:9" ht="12.75" customHeight="1" x14ac:dyDescent="0.2">
      <c r="A20" s="224" t="s">
        <v>181</v>
      </c>
      <c r="B20" s="224"/>
      <c r="C20" s="224"/>
      <c r="D20" s="224"/>
      <c r="E20" s="224"/>
      <c r="F20" s="224"/>
      <c r="G20" s="63">
        <v>13</v>
      </c>
      <c r="H20" s="64">
        <v>-7309</v>
      </c>
      <c r="I20" s="64">
        <v>-219647</v>
      </c>
    </row>
    <row r="21" spans="1:9" ht="12.75" customHeight="1" x14ac:dyDescent="0.2">
      <c r="A21" s="224" t="s">
        <v>182</v>
      </c>
      <c r="B21" s="224"/>
      <c r="C21" s="224"/>
      <c r="D21" s="224"/>
      <c r="E21" s="224"/>
      <c r="F21" s="224"/>
      <c r="G21" s="63">
        <v>14</v>
      </c>
      <c r="H21" s="64">
        <v>1780</v>
      </c>
      <c r="I21" s="64">
        <v>30384</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-10693</v>
      </c>
      <c r="I23" s="64">
        <v>258969</v>
      </c>
    </row>
    <row r="24" spans="1:9" ht="12.75" customHeight="1" x14ac:dyDescent="0.2">
      <c r="A24" s="241" t="s">
        <v>185</v>
      </c>
      <c r="B24" s="241"/>
      <c r="C24" s="241"/>
      <c r="D24" s="241"/>
      <c r="E24" s="241"/>
      <c r="F24" s="241"/>
      <c r="G24" s="65">
        <v>17</v>
      </c>
      <c r="H24" s="66">
        <f>H18+H19</f>
        <v>-24843005</v>
      </c>
      <c r="I24" s="66">
        <f>I18+I19</f>
        <v>2499097</v>
      </c>
    </row>
    <row r="25" spans="1:9" ht="12.75" customHeight="1" x14ac:dyDescent="0.2">
      <c r="A25" s="190" t="s">
        <v>186</v>
      </c>
      <c r="B25" s="190"/>
      <c r="C25" s="190"/>
      <c r="D25" s="190"/>
      <c r="E25" s="190"/>
      <c r="F25" s="190"/>
      <c r="G25" s="63">
        <v>18</v>
      </c>
      <c r="H25" s="64">
        <v>-293</v>
      </c>
      <c r="I25" s="64">
        <v>-219</v>
      </c>
    </row>
    <row r="26" spans="1:9" ht="12.75" customHeight="1" x14ac:dyDescent="0.2">
      <c r="A26" s="190" t="s">
        <v>187</v>
      </c>
      <c r="B26" s="190"/>
      <c r="C26" s="190"/>
      <c r="D26" s="190"/>
      <c r="E26" s="190"/>
      <c r="F26" s="190"/>
      <c r="G26" s="63">
        <v>19</v>
      </c>
      <c r="H26" s="64">
        <v>-326584</v>
      </c>
      <c r="I26" s="64">
        <v>-579391</v>
      </c>
    </row>
    <row r="27" spans="1:9" ht="25.9" customHeight="1" x14ac:dyDescent="0.2">
      <c r="A27" s="242" t="s">
        <v>188</v>
      </c>
      <c r="B27" s="242"/>
      <c r="C27" s="242"/>
      <c r="D27" s="242"/>
      <c r="E27" s="242"/>
      <c r="F27" s="242"/>
      <c r="G27" s="65">
        <v>20</v>
      </c>
      <c r="H27" s="66">
        <f>H24+H25+H26</f>
        <v>-25169882</v>
      </c>
      <c r="I27" s="66">
        <f>I24+I25+I26</f>
        <v>1919487</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10</v>
      </c>
      <c r="I35" s="68">
        <f>I29+I30+I31+I32+I33+I34</f>
        <v>0</v>
      </c>
    </row>
    <row r="36" spans="1:9" ht="22.9" customHeight="1" x14ac:dyDescent="0.2">
      <c r="A36" s="190" t="s">
        <v>197</v>
      </c>
      <c r="B36" s="190"/>
      <c r="C36" s="190"/>
      <c r="D36" s="190"/>
      <c r="E36" s="190"/>
      <c r="F36" s="190"/>
      <c r="G36" s="63">
        <v>28</v>
      </c>
      <c r="H36" s="67">
        <v>-29797</v>
      </c>
      <c r="I36" s="67">
        <v>-1738364</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-29797</v>
      </c>
      <c r="I41" s="68">
        <f>I36+I37+I38+I39+I40</f>
        <v>-1738364</v>
      </c>
    </row>
    <row r="42" spans="1:9" ht="29.45" customHeight="1" x14ac:dyDescent="0.2">
      <c r="A42" s="242" t="s">
        <v>203</v>
      </c>
      <c r="B42" s="242"/>
      <c r="C42" s="242"/>
      <c r="D42" s="242"/>
      <c r="E42" s="242"/>
      <c r="F42" s="242"/>
      <c r="G42" s="65">
        <v>34</v>
      </c>
      <c r="H42" s="68">
        <f>H35+H41</f>
        <v>-29787</v>
      </c>
      <c r="I42" s="68">
        <f>I35+I41</f>
        <v>-1738364</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23909085</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2390908</v>
      </c>
      <c r="I47" s="67">
        <v>0</v>
      </c>
    </row>
    <row r="48" spans="1:9" ht="22.15" customHeight="1" x14ac:dyDescent="0.2">
      <c r="A48" s="241" t="s">
        <v>209</v>
      </c>
      <c r="B48" s="241"/>
      <c r="C48" s="241"/>
      <c r="D48" s="241"/>
      <c r="E48" s="241"/>
      <c r="F48" s="241"/>
      <c r="G48" s="65">
        <v>39</v>
      </c>
      <c r="H48" s="68">
        <f>H44+H45+H46+H47</f>
        <v>26299993</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-1044571</v>
      </c>
      <c r="I50" s="67">
        <v>-1083572</v>
      </c>
    </row>
    <row r="51" spans="1:9" ht="12.75" customHeight="1" x14ac:dyDescent="0.2">
      <c r="A51" s="190" t="s">
        <v>211</v>
      </c>
      <c r="B51" s="190"/>
      <c r="C51" s="190"/>
      <c r="D51" s="190"/>
      <c r="E51" s="190"/>
      <c r="F51" s="190"/>
      <c r="G51" s="63">
        <v>42</v>
      </c>
      <c r="H51" s="67">
        <v>-1422</v>
      </c>
      <c r="I51" s="67">
        <v>-1496</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-1045993</v>
      </c>
      <c r="I54" s="68">
        <f>I49+I50+I51+I52+I53</f>
        <v>-1085068</v>
      </c>
    </row>
    <row r="55" spans="1:9" ht="29.45" customHeight="1" x14ac:dyDescent="0.2">
      <c r="A55" s="242" t="s">
        <v>215</v>
      </c>
      <c r="B55" s="242"/>
      <c r="C55" s="242"/>
      <c r="D55" s="242"/>
      <c r="E55" s="242"/>
      <c r="F55" s="242"/>
      <c r="G55" s="65">
        <v>46</v>
      </c>
      <c r="H55" s="68">
        <f>H48+H54</f>
        <v>25254000</v>
      </c>
      <c r="I55" s="68">
        <f>I48+I54</f>
        <v>-1085068</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54331</v>
      </c>
      <c r="I57" s="68">
        <f>I27+I42+I55+I56</f>
        <v>-903945</v>
      </c>
    </row>
    <row r="58" spans="1:9" x14ac:dyDescent="0.2">
      <c r="A58" s="244" t="s">
        <v>218</v>
      </c>
      <c r="B58" s="244"/>
      <c r="C58" s="244"/>
      <c r="D58" s="244"/>
      <c r="E58" s="244"/>
      <c r="F58" s="244"/>
      <c r="G58" s="63">
        <v>49</v>
      </c>
      <c r="H58" s="67">
        <v>2041105</v>
      </c>
      <c r="I58" s="67">
        <v>2813455</v>
      </c>
    </row>
    <row r="59" spans="1:9" ht="31.15" customHeight="1" x14ac:dyDescent="0.2">
      <c r="A59" s="242" t="s">
        <v>219</v>
      </c>
      <c r="B59" s="242"/>
      <c r="C59" s="242"/>
      <c r="D59" s="242"/>
      <c r="E59" s="242"/>
      <c r="F59" s="242"/>
      <c r="G59" s="65">
        <v>50</v>
      </c>
      <c r="H59" s="68">
        <f>H57+H58</f>
        <v>2095436</v>
      </c>
      <c r="I59" s="68">
        <f>I57+I58</f>
        <v>1909510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14" zoomScaleNormal="100" zoomScaleSheetLayoutView="100" workbookViewId="0">
      <selection activeCell="Y14" sqref="Y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45199</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21405136</v>
      </c>
      <c r="I7" s="33">
        <v>0</v>
      </c>
      <c r="J7" s="33">
        <v>2517</v>
      </c>
      <c r="K7" s="33">
        <v>0</v>
      </c>
      <c r="L7" s="33">
        <v>0</v>
      </c>
      <c r="M7" s="33">
        <v>0</v>
      </c>
      <c r="N7" s="33">
        <v>0</v>
      </c>
      <c r="O7" s="33">
        <v>0</v>
      </c>
      <c r="P7" s="33">
        <v>0</v>
      </c>
      <c r="Q7" s="33">
        <v>0</v>
      </c>
      <c r="R7" s="33">
        <v>0</v>
      </c>
      <c r="S7" s="33">
        <v>0</v>
      </c>
      <c r="T7" s="33">
        <v>0</v>
      </c>
      <c r="U7" s="33">
        <v>47822</v>
      </c>
      <c r="V7" s="33">
        <v>1049978</v>
      </c>
      <c r="W7" s="34">
        <f>H7+I7+J7+K7-L7+M7+N7+O7+P7+Q7+R7+U7+V7+S7+T7</f>
        <v>22505453</v>
      </c>
      <c r="X7" s="33">
        <v>0</v>
      </c>
      <c r="Y7" s="34">
        <f>W7+X7</f>
        <v>22505453</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21405136</v>
      </c>
      <c r="I10" s="34">
        <f t="shared" ref="I10:Y10" si="2">I7+I8+I9</f>
        <v>0</v>
      </c>
      <c r="J10" s="34">
        <f t="shared" si="2"/>
        <v>2517</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47822</v>
      </c>
      <c r="V10" s="34">
        <f t="shared" si="2"/>
        <v>1049978</v>
      </c>
      <c r="W10" s="34">
        <f t="shared" si="2"/>
        <v>22505453</v>
      </c>
      <c r="X10" s="34">
        <f t="shared" si="2"/>
        <v>0</v>
      </c>
      <c r="Y10" s="34">
        <f t="shared" si="2"/>
        <v>22505453</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1291926</v>
      </c>
      <c r="W11" s="34">
        <f t="shared" ref="W11:W29" si="3">H11+I11+J11+K11-L11+M11+N11+O11+P11+Q11+R11+U11+V11+S11+T11</f>
        <v>1291926</v>
      </c>
      <c r="X11" s="33">
        <v>0</v>
      </c>
      <c r="Y11" s="34">
        <f t="shared" ref="Y11:Y29" si="4">W11+X11</f>
        <v>1291926</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23909085</v>
      </c>
      <c r="I25" s="33">
        <v>2390908</v>
      </c>
      <c r="J25" s="33">
        <v>0</v>
      </c>
      <c r="K25" s="33">
        <v>0</v>
      </c>
      <c r="L25" s="33">
        <v>0</v>
      </c>
      <c r="M25" s="33">
        <v>0</v>
      </c>
      <c r="N25" s="33">
        <v>0</v>
      </c>
      <c r="O25" s="33">
        <v>0</v>
      </c>
      <c r="P25" s="33">
        <v>0</v>
      </c>
      <c r="Q25" s="33">
        <v>0</v>
      </c>
      <c r="R25" s="33">
        <v>0</v>
      </c>
      <c r="S25" s="33">
        <v>0</v>
      </c>
      <c r="T25" s="33">
        <v>0</v>
      </c>
      <c r="U25" s="33">
        <v>0</v>
      </c>
      <c r="V25" s="33">
        <v>0</v>
      </c>
      <c r="W25" s="34">
        <f t="shared" si="3"/>
        <v>26299993</v>
      </c>
      <c r="X25" s="33">
        <v>0</v>
      </c>
      <c r="Y25" s="34">
        <f t="shared" si="4"/>
        <v>26299993</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-1044569</v>
      </c>
      <c r="V26" s="33">
        <v>0</v>
      </c>
      <c r="W26" s="34">
        <f t="shared" si="3"/>
        <v>-1044569</v>
      </c>
      <c r="X26" s="33">
        <v>0</v>
      </c>
      <c r="Y26" s="34">
        <f t="shared" si="4"/>
        <v>-1044569</v>
      </c>
    </row>
    <row r="27" spans="1:25" ht="12.75" customHeight="1" x14ac:dyDescent="0.2">
      <c r="A27" s="277" t="s">
        <v>424</v>
      </c>
      <c r="B27" s="277"/>
      <c r="C27" s="277"/>
      <c r="D27" s="277"/>
      <c r="E27" s="277"/>
      <c r="F27" s="277"/>
      <c r="G27" s="6">
        <v>21</v>
      </c>
      <c r="H27" s="33">
        <v>0</v>
      </c>
      <c r="I27" s="33">
        <v>0</v>
      </c>
      <c r="J27" s="33">
        <v>52499</v>
      </c>
      <c r="K27" s="33">
        <v>0</v>
      </c>
      <c r="L27" s="33">
        <v>0</v>
      </c>
      <c r="M27" s="33">
        <v>0</v>
      </c>
      <c r="N27" s="33">
        <v>733</v>
      </c>
      <c r="O27" s="33">
        <v>0</v>
      </c>
      <c r="P27" s="33">
        <v>0</v>
      </c>
      <c r="Q27" s="33">
        <v>0</v>
      </c>
      <c r="R27" s="33">
        <v>0</v>
      </c>
      <c r="S27" s="33">
        <v>0</v>
      </c>
      <c r="T27" s="33">
        <v>0</v>
      </c>
      <c r="U27" s="33">
        <v>996747</v>
      </c>
      <c r="V27" s="33">
        <v>-1049978</v>
      </c>
      <c r="W27" s="34">
        <f t="shared" si="3"/>
        <v>1</v>
      </c>
      <c r="X27" s="33">
        <v>0</v>
      </c>
      <c r="Y27" s="34">
        <f t="shared" si="4"/>
        <v>1</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45314221</v>
      </c>
      <c r="I30" s="36">
        <f t="shared" ref="I30:Y30" si="5">SUM(I10:I29)</f>
        <v>2390908</v>
      </c>
      <c r="J30" s="36">
        <f t="shared" si="5"/>
        <v>55016</v>
      </c>
      <c r="K30" s="36">
        <f t="shared" si="5"/>
        <v>0</v>
      </c>
      <c r="L30" s="36">
        <f t="shared" si="5"/>
        <v>0</v>
      </c>
      <c r="M30" s="36">
        <f t="shared" si="5"/>
        <v>0</v>
      </c>
      <c r="N30" s="36">
        <f t="shared" si="5"/>
        <v>733</v>
      </c>
      <c r="O30" s="36">
        <f t="shared" si="5"/>
        <v>0</v>
      </c>
      <c r="P30" s="36">
        <f t="shared" si="5"/>
        <v>0</v>
      </c>
      <c r="Q30" s="36">
        <f t="shared" si="5"/>
        <v>0</v>
      </c>
      <c r="R30" s="36">
        <f t="shared" si="5"/>
        <v>0</v>
      </c>
      <c r="S30" s="36">
        <f t="shared" si="5"/>
        <v>0</v>
      </c>
      <c r="T30" s="36">
        <f t="shared" si="5"/>
        <v>0</v>
      </c>
      <c r="U30" s="36">
        <f t="shared" si="5"/>
        <v>0</v>
      </c>
      <c r="V30" s="36">
        <f t="shared" si="5"/>
        <v>1291926</v>
      </c>
      <c r="W30" s="36">
        <f t="shared" si="5"/>
        <v>49052804</v>
      </c>
      <c r="X30" s="36">
        <f t="shared" si="5"/>
        <v>0</v>
      </c>
      <c r="Y30" s="36">
        <f t="shared" si="5"/>
        <v>49052804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1291926</v>
      </c>
      <c r="W33" s="34">
        <f t="shared" si="8"/>
        <v>1291926</v>
      </c>
      <c r="X33" s="34">
        <f t="shared" si="8"/>
        <v>0</v>
      </c>
      <c r="Y33" s="34">
        <f t="shared" si="8"/>
        <v>1291926</v>
      </c>
    </row>
    <row r="34" spans="1:25" ht="30.75" customHeight="1" x14ac:dyDescent="0.2">
      <c r="A34" s="276" t="s">
        <v>429</v>
      </c>
      <c r="B34" s="276"/>
      <c r="C34" s="276"/>
      <c r="D34" s="276"/>
      <c r="E34" s="276"/>
      <c r="F34" s="276"/>
      <c r="G34" s="8">
        <v>27</v>
      </c>
      <c r="H34" s="36">
        <f>SUM(H21:H29)</f>
        <v>23909085</v>
      </c>
      <c r="I34" s="36">
        <f t="shared" ref="I34:Y34" si="10">SUM(I21:I29)</f>
        <v>2390908</v>
      </c>
      <c r="J34" s="36">
        <f t="shared" si="10"/>
        <v>52499</v>
      </c>
      <c r="K34" s="36">
        <f t="shared" si="10"/>
        <v>0</v>
      </c>
      <c r="L34" s="36">
        <f t="shared" si="10"/>
        <v>0</v>
      </c>
      <c r="M34" s="36">
        <f t="shared" si="10"/>
        <v>0</v>
      </c>
      <c r="N34" s="36">
        <f t="shared" si="10"/>
        <v>733</v>
      </c>
      <c r="O34" s="36">
        <f t="shared" si="10"/>
        <v>0</v>
      </c>
      <c r="P34" s="36">
        <f t="shared" si="10"/>
        <v>0</v>
      </c>
      <c r="Q34" s="36">
        <f t="shared" si="10"/>
        <v>0</v>
      </c>
      <c r="R34" s="36">
        <f t="shared" si="10"/>
        <v>0</v>
      </c>
      <c r="S34" s="36">
        <f t="shared" ref="S34:T34" si="11">SUM(S21:S29)</f>
        <v>0</v>
      </c>
      <c r="T34" s="36">
        <f t="shared" si="11"/>
        <v>0</v>
      </c>
      <c r="U34" s="36">
        <f t="shared" si="10"/>
        <v>-47822</v>
      </c>
      <c r="V34" s="36">
        <f t="shared" si="10"/>
        <v>-1049978</v>
      </c>
      <c r="W34" s="36">
        <f t="shared" si="10"/>
        <v>25255425</v>
      </c>
      <c r="X34" s="36">
        <f t="shared" si="10"/>
        <v>0</v>
      </c>
      <c r="Y34" s="36">
        <f t="shared" si="10"/>
        <v>25255425</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45314221</v>
      </c>
      <c r="I36" s="33">
        <v>2390908</v>
      </c>
      <c r="J36" s="33">
        <v>55016</v>
      </c>
      <c r="K36" s="33">
        <v>0</v>
      </c>
      <c r="L36" s="33">
        <v>0</v>
      </c>
      <c r="M36" s="33">
        <v>0</v>
      </c>
      <c r="N36" s="33">
        <v>733</v>
      </c>
      <c r="O36" s="33">
        <v>0</v>
      </c>
      <c r="P36" s="33">
        <v>0</v>
      </c>
      <c r="Q36" s="33">
        <v>0</v>
      </c>
      <c r="R36" s="33">
        <v>0</v>
      </c>
      <c r="S36" s="33">
        <v>0</v>
      </c>
      <c r="T36" s="33">
        <v>0</v>
      </c>
      <c r="U36" s="33">
        <v>0</v>
      </c>
      <c r="V36" s="33">
        <v>1291926</v>
      </c>
      <c r="W36" s="37">
        <f>H36+I36+J36+K36-L36+M36+N36+O36+P36+Q36+R36+U36+V36+S36+T36</f>
        <v>49052804</v>
      </c>
      <c r="X36" s="33">
        <v>0</v>
      </c>
      <c r="Y36" s="37">
        <f t="shared" ref="Y36" si="12">W36+X36</f>
        <v>49052804</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W37+X37</f>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W38+X38</f>
        <v>0</v>
      </c>
    </row>
    <row r="39" spans="1:25" ht="25.5" customHeight="1" x14ac:dyDescent="0.2">
      <c r="A39" s="283" t="s">
        <v>430</v>
      </c>
      <c r="B39" s="283"/>
      <c r="C39" s="283"/>
      <c r="D39" s="283"/>
      <c r="E39" s="283"/>
      <c r="F39" s="283"/>
      <c r="G39" s="7">
        <v>31</v>
      </c>
      <c r="H39" s="34">
        <f>H36+H37+H38</f>
        <v>45314221</v>
      </c>
      <c r="I39" s="34">
        <f t="shared" ref="I39:Y39" si="14">I36+I37+I38</f>
        <v>2390908</v>
      </c>
      <c r="J39" s="34">
        <f t="shared" si="14"/>
        <v>55016</v>
      </c>
      <c r="K39" s="34">
        <f t="shared" si="14"/>
        <v>0</v>
      </c>
      <c r="L39" s="34">
        <f t="shared" si="14"/>
        <v>0</v>
      </c>
      <c r="M39" s="34">
        <f t="shared" si="14"/>
        <v>0</v>
      </c>
      <c r="N39" s="34">
        <f t="shared" si="14"/>
        <v>733</v>
      </c>
      <c r="O39" s="34">
        <f t="shared" si="14"/>
        <v>0</v>
      </c>
      <c r="P39" s="34">
        <f t="shared" si="14"/>
        <v>0</v>
      </c>
      <c r="Q39" s="34">
        <f t="shared" si="14"/>
        <v>0</v>
      </c>
      <c r="R39" s="34">
        <f t="shared" si="14"/>
        <v>0</v>
      </c>
      <c r="S39" s="34">
        <f t="shared" si="14"/>
        <v>0</v>
      </c>
      <c r="T39" s="34">
        <f t="shared" si="14"/>
        <v>0</v>
      </c>
      <c r="U39" s="34">
        <f t="shared" si="14"/>
        <v>0</v>
      </c>
      <c r="V39" s="34">
        <f t="shared" si="14"/>
        <v>1291926</v>
      </c>
      <c r="W39" s="34">
        <f t="shared" si="14"/>
        <v>49052804</v>
      </c>
      <c r="X39" s="34">
        <f>X36+X37+X38</f>
        <v>0</v>
      </c>
      <c r="Y39" s="34">
        <f t="shared" si="14"/>
        <v>49052804</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1600525</v>
      </c>
      <c r="W40" s="37">
        <f t="shared" ref="W40:W58" si="15">H40+I40+J40+K40-L40+M40+N40+O40+P40+Q40+R40+U40+V40+S40+T40</f>
        <v>1600525</v>
      </c>
      <c r="X40" s="33">
        <v>0</v>
      </c>
      <c r="Y40" s="37">
        <f t="shared" ref="Y40:Y58" si="16">W40+X40</f>
        <v>1600525</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-1024260</v>
      </c>
      <c r="V56" s="33">
        <v>0</v>
      </c>
      <c r="W56" s="37">
        <f t="shared" si="15"/>
        <v>-1024260</v>
      </c>
      <c r="X56" s="33">
        <v>0</v>
      </c>
      <c r="Y56" s="37">
        <f t="shared" si="16"/>
        <v>-1024260</v>
      </c>
    </row>
    <row r="57" spans="1:25" ht="12.75" customHeight="1" x14ac:dyDescent="0.2">
      <c r="A57" s="277" t="s">
        <v>432</v>
      </c>
      <c r="B57" s="277"/>
      <c r="C57" s="277"/>
      <c r="D57" s="277"/>
      <c r="E57" s="277"/>
      <c r="F57" s="277"/>
      <c r="G57" s="6">
        <v>49</v>
      </c>
      <c r="H57" s="33">
        <v>0</v>
      </c>
      <c r="I57" s="33">
        <v>0</v>
      </c>
      <c r="J57" s="33">
        <v>54179</v>
      </c>
      <c r="K57" s="33">
        <v>0</v>
      </c>
      <c r="L57" s="33">
        <v>0</v>
      </c>
      <c r="M57" s="33">
        <v>0</v>
      </c>
      <c r="N57" s="33">
        <v>5133</v>
      </c>
      <c r="O57" s="33">
        <v>0</v>
      </c>
      <c r="P57" s="33">
        <v>0</v>
      </c>
      <c r="Q57" s="33">
        <v>0</v>
      </c>
      <c r="R57" s="33">
        <v>0</v>
      </c>
      <c r="S57" s="33">
        <v>0</v>
      </c>
      <c r="T57" s="33">
        <v>0</v>
      </c>
      <c r="U57" s="33">
        <v>1024260</v>
      </c>
      <c r="V57" s="33">
        <v>-1148089</v>
      </c>
      <c r="W57" s="37">
        <f t="shared" si="15"/>
        <v>-64517</v>
      </c>
      <c r="X57" s="33">
        <v>0</v>
      </c>
      <c r="Y57" s="37">
        <f t="shared" si="16"/>
        <v>-64517</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45314221</v>
      </c>
      <c r="I59" s="36">
        <f t="shared" ref="I59:Y59" si="17">SUM(I39:I58)</f>
        <v>2390908</v>
      </c>
      <c r="J59" s="36">
        <f t="shared" si="17"/>
        <v>109195</v>
      </c>
      <c r="K59" s="36">
        <f t="shared" si="17"/>
        <v>0</v>
      </c>
      <c r="L59" s="36">
        <f t="shared" si="17"/>
        <v>0</v>
      </c>
      <c r="M59" s="36">
        <f t="shared" si="17"/>
        <v>0</v>
      </c>
      <c r="N59" s="36">
        <f t="shared" si="17"/>
        <v>5866</v>
      </c>
      <c r="O59" s="36">
        <f t="shared" si="17"/>
        <v>0</v>
      </c>
      <c r="P59" s="36">
        <f t="shared" si="17"/>
        <v>0</v>
      </c>
      <c r="Q59" s="36">
        <f t="shared" si="17"/>
        <v>0</v>
      </c>
      <c r="R59" s="36">
        <f t="shared" si="17"/>
        <v>0</v>
      </c>
      <c r="S59" s="36">
        <f t="shared" si="17"/>
        <v>0</v>
      </c>
      <c r="T59" s="36">
        <f t="shared" si="17"/>
        <v>0</v>
      </c>
      <c r="U59" s="36">
        <f t="shared" si="17"/>
        <v>0</v>
      </c>
      <c r="V59" s="36">
        <f t="shared" si="17"/>
        <v>1744362</v>
      </c>
      <c r="W59" s="36">
        <f t="shared" si="17"/>
        <v>49564552</v>
      </c>
      <c r="X59" s="36">
        <f t="shared" si="17"/>
        <v>0</v>
      </c>
      <c r="Y59" s="36">
        <f t="shared" si="17"/>
        <v>49564552</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1600525</v>
      </c>
      <c r="W62" s="37">
        <f t="shared" si="20"/>
        <v>1600525</v>
      </c>
      <c r="X62" s="37">
        <f t="shared" si="20"/>
        <v>0</v>
      </c>
      <c r="Y62" s="37">
        <f t="shared" si="20"/>
        <v>1600525</v>
      </c>
    </row>
    <row r="63" spans="1:25" ht="29.25" customHeight="1" x14ac:dyDescent="0.2">
      <c r="A63" s="276" t="s">
        <v>436</v>
      </c>
      <c r="B63" s="276"/>
      <c r="C63" s="276"/>
      <c r="D63" s="276"/>
      <c r="E63" s="276"/>
      <c r="F63" s="276"/>
      <c r="G63" s="8">
        <v>54</v>
      </c>
      <c r="H63" s="38">
        <f>SUM(H50:H58)</f>
        <v>0</v>
      </c>
      <c r="I63" s="38">
        <f t="shared" ref="I63:Y63" si="22">SUM(I50:I58)</f>
        <v>0</v>
      </c>
      <c r="J63" s="38">
        <f t="shared" si="22"/>
        <v>54179</v>
      </c>
      <c r="K63" s="38">
        <f t="shared" si="22"/>
        <v>0</v>
      </c>
      <c r="L63" s="38">
        <f t="shared" si="22"/>
        <v>0</v>
      </c>
      <c r="M63" s="38">
        <f t="shared" si="22"/>
        <v>0</v>
      </c>
      <c r="N63" s="38">
        <f t="shared" si="22"/>
        <v>5133</v>
      </c>
      <c r="O63" s="38">
        <f t="shared" si="22"/>
        <v>0</v>
      </c>
      <c r="P63" s="38">
        <f t="shared" si="22"/>
        <v>0</v>
      </c>
      <c r="Q63" s="38">
        <f t="shared" si="22"/>
        <v>0</v>
      </c>
      <c r="R63" s="38">
        <f t="shared" si="22"/>
        <v>0</v>
      </c>
      <c r="S63" s="38">
        <f t="shared" ref="S63:T63" si="23">SUM(S50:S58)</f>
        <v>0</v>
      </c>
      <c r="T63" s="38">
        <f t="shared" si="23"/>
        <v>0</v>
      </c>
      <c r="U63" s="38">
        <f t="shared" si="22"/>
        <v>0</v>
      </c>
      <c r="V63" s="38">
        <f t="shared" si="22"/>
        <v>-1148089</v>
      </c>
      <c r="W63" s="38">
        <f t="shared" si="22"/>
        <v>-1088777</v>
      </c>
      <c r="X63" s="38">
        <f t="shared" si="22"/>
        <v>0</v>
      </c>
      <c r="Y63" s="38">
        <f t="shared" si="22"/>
        <v>-1088777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2.75" x14ac:dyDescent="0.2"/>
  <cols>
    <col min="8" max="8" width="14.5703125" customWidth="1"/>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2023-10-25T07:15:49Z</cp:lastPrinted>
  <dcterms:created xsi:type="dcterms:W3CDTF">2008-10-17T11:51:54Z</dcterms:created>
  <dcterms:modified xsi:type="dcterms:W3CDTF">2023-10-26T12:48:10Z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