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3 2024\Za objavu\"/>
    </mc:Choice>
  </mc:AlternateContent>
  <xr:revisionPtr revIDLastSave="0" documentId="13_ncr:1_{885CB4A3-6749-4210-9BC9-B8645C384180}"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<sst xmlns="http://schemas.openxmlformats.org/spreadsheetml/2006/main" count="533" uniqueCount="467">
  <si>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</si>
  <si>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</si>
  <si>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</si>
  <si>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</si>
  <si>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</si>
  <si>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</si>
  <si>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</si>
  <si>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</si>
  <si>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</si>
  <si>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</si>
  <si>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</si>
  <si>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</si>
  <si>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</si>
  <si>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</si>
  <si>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</si>
  <si>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</si>
  <si>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</si>
  <si>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</si>
  <si>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</si>
  <si>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</si>
  <si>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</si>
  <si>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</si>
  <si>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</si>
  <si>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</si>
  <si>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</si>
  <si>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</si>
  <si>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</si>
  <si>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</si>
  <si>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</si>
  <si>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</si>
  <si>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</si>
  <si>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</si>
  <si>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</si>
  <si>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</si>
  <si>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</si>
  <si>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</si>
  <si>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</si>
  <si>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</si>
  <si>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</si>
  <si>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</si>
  <si>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</si>
  <si>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</si>
  <si>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</si>
  <si>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</si>
  <si>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</si>
  <si>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</si>
  <si>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</si>
  <si>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</si>
  <si>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</si>
  <si>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</si>
  <si>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</si>
  <si>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</si>
  <si>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</si>
  <si>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</si>
  <si>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</si>
  <si>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</si>
  <si>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</si>
  <si>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</si>
  <si>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</si>
  <si>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</si>
  <si>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</si>
  <si>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</si>
  <si>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</si>
  <si>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</si>
  <si>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</si>
  <si>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</si>
  <si>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</si>
  <si>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</si>
  <si>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</si>
  <si>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</si>
  <si>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</si>
  <si>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</si>
  <si>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</si>
  <si>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</si>
  <si>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</si>
  <si>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</si>
  <si>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</si>
  <si>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</si>
  <si>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</si>
  <si>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</si>
  <si>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</si>
  <si>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</si>
  <si>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</si>
  <si>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</si>
  <si>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</si>
  <si>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</si>
  <si>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</si>
  <si>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</si>
  <si>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</si>
  <si>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</si>
  <si>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</si>
  <si>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</si>
  <si>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</si>
  <si>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</si>
  <si>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</si>
  <si>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</si>
  <si>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</si>
  <si>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</si>
  <si>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</si>
  <si>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</si>
  <si>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</si>
  <si>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</si>
  <si>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</si>
  <si>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</si>
  <si>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</si>
  <si>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</si>
  <si>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</si>
  <si>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</si>
  <si>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</si>
  <si>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</si>
  <si>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</si>
  <si>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</si>
  <si>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</si>
  <si>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</si>
  <si>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</si>
  <si>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</si>
  <si>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</si>
  <si>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</si>
  <si>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</si>
  <si>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</si>
  <si>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</si>
  <si>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</si>
  <si>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</si>
  <si>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</si>
  <si>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</si>
  <si>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</si>
  <si>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</si>
  <si>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</si>
  <si>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</si>
  <si>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</si>
  <si>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</si>
  <si>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</si>
  <si>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</si>
  <si>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</si>
  <si>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</si>
  <si>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</si>
  <si>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</si>
  <si>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</si>
  <si>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</si>
  <si>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</si>
  <si>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</si>
  <si>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</si>
  <si>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</si>
  <si>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</si>
  <si>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</si>
  <si>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</si>
  <si>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</si>
  <si>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</si>
  <si>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</si>
  <si>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</si>
  <si>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</si>
  <si>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</si>
  <si>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</si>
  <si>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</si>
  <si>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</si>
  <si>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</si>
  <si>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</si>
  <si>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</si>
  <si>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</si>
  <si>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</si>
  <si>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</si>
  <si>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</si>
  <si>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</si>
  <si>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</si>
  <si>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</si>
  <si>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</si>
  <si>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</si>
  <si>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</si>
  <si>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</si>
  <si>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</si>
  <si>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</si>
  <si>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</si>
  <si>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</si>
  <si>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</si>
  <si>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</si>
  <si>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</si>
  <si>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</si>
  <si>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</si>
  <si>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</si>
  <si>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</si>
  <si>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</si>
  <si>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</si>
  <si>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</si>
  <si>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</si>
  <si>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</si>
  <si>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</si>
  <si>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</si>
  <si>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</si>
  <si>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</si>
  <si>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</si>
  <si>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</si>
  <si>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</si>
  <si>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</si>
  <si>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</si>
  <si>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</si>
  <si>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</si>
  <si>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</si>
  <si>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</si>
  <si>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</si>
  <si>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</si>
  <si>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</si>
  <si>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</si>
  <si>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</si>
  <si>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</si>
  <si>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</si>
  <si>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</si>
  <si>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</si>
  <si>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</si>
  <si>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</si>
  <si>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</si>
  <si>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</si>
  <si>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</si>
  <si>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</si>
  <si>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</si>
  <si>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</si>
  <si>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</si>
  <si>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</si>
  <si>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</si>
  <si>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</si>
  <si>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</si>
  <si>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</si>
  <si>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</si>
  <si>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</si>
  <si>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</si>
  <si>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</si>
  <si>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</si>
  <si>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</si>
  <si>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</si>
  <si>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</si>
  <si>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</si>
  <si>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</si>
  <si>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</si>
  <si>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</si>
  <si>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</si>
  <si>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</si>
  <si>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</si>
  <si>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</si>
  <si>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</si>
  <si>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</si>
  <si>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</si>
  <si>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</si>
  <si>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</si>
  <si>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</si>
  <si>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</si>
  <si>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</si>
  <si>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</si>
  <si>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</si>
  <si>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</si>
  <si>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</si>
  <si>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</si>
  <si>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</si>
  <si>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</si>
  <si>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</si>
  <si>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</si>
  <si>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</si>
  <si>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</si>
  <si>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</si>
  <si>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</si>
  <si>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</si>
  <si>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</si>
  <si>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</si>
  <si>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</si>
  <si>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</si>
  <si>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</si>
  <si>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</si>
  <si>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</si>
  <si>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</si>
  <si>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</si>
  <si>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</si>
  <si>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</si>
  <si>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</si>
  <si>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</si>
  <si>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</si>
  <si>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</si>
  <si>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</si>
  <si>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</si>
  <si>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</si>
  <si>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</si>
  <si>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</si>
  <si>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</si>
  <si>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</si>
  <si>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</si>
  <si>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</si>
  <si>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</si>
  <si>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</si>
  <si>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</si>
  <si>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</si>
  <si>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</si>
  <si>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</si>
  <si>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</si>
  <si>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</si>
  <si>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</si>
  <si>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</si>
  <si>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</si>
  <si>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</si>
  <si>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</si>
  <si>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</si>
  <si>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</si>
  <si>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</si>
  <si>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</si>
  <si>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</si>
  <si>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</si>
  <si>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</si>
  <si>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</si>
  <si>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</si>
  <si>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</si>
  <si>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</si>
  <si>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</si>
  <si>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</si>
  <si>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</si>
  <si>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</si>
  <si>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</si>
  <si>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</si>
  <si>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</si>
  <si>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</si>
  <si>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</si>
  <si>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</si>
  <si>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</si>
  <si>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</si>
  <si>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</si>
  <si>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</si>
  <si>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</si>
  <si>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</si>
  <si>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</si>
  <si>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</si>
  <si>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</si>
  <si>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</si>
  <si>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</si>
  <si>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</si>
  <si>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</si>
  <si>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</si>
  <si>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</si>
  <si>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</si>
  <si>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</si>
  <si>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</si>
  <si>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</si>
  <si>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</si>
  <si>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</si>
  <si>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</si>
  <si>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</si>
  <si>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</si>
  <si>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</si>
  <si>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</si>
  <si>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</si>
  <si>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</si>
  <si>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</si>
  <si>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</si>
  <si>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</si>
  <si>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</si>
  <si>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</si>
  <si>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</si>
  <si>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</si>
  <si>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</si>
  <si>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</si>
  <si>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</si>
  <si>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</si>
  <si>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</si>
  <si>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</si>
  <si>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</si>
  <si>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</si>
  <si>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</si>
  <si>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</si>
  <si>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</si>
  <si>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</si>
  <si>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</si>
  <si>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</si>
  <si>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</si>
  <si>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</si>
  <si>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</si>
  <si>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</si>
  <si>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</si>
  <si>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</si>
  <si>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</si>
  <si>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</si>
  <si>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</si>
  <si>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</si>
  <si>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</si>
  <si>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</si>
  <si>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</si>
  <si>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</si>
  <si>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</si>
  <si>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</si>
  <si>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</si>
  <si>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</si>
  <si>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</si>
  <si>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</si>
  <si>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</si>
  <si>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</si>
  <si>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</si>
  <si>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</si>
  <si>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</si>
  <si>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</si>
  <si>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</si>
  <si>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</si>
  <si>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</si>
  <si>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</si>
  <si>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</si>
  <si>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</si>
  <si>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</si>
  <si>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</si>
  <si>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</si>
  <si>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</si>
  <si>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</si>
  <si>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</si>
  <si>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</si>
  <si>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</si>
  <si>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</si>
  <si>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</si>
  <si>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</si>
  <si>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</si>
  <si>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</si>
  <si>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</si>
  <si>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</si>
  <si>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</si>
  <si>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</si>
  <si>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</si>
  <si>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</si>
  <si>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</si>
  <si>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</si>
  <si>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</si>
  <si>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</si>
  <si>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</si>
  <si>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</si>
  <si>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</si>
  <si>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</si>
  <si>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</si>
  <si>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</si>
  <si>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</si>
  <si>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</si>
  <si>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</si>
  <si>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</si>
  <si>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</si>
  <si>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</si>
  <si>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</si>
  <si>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</si>
  <si>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</si>
  <si>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</si>
  <si>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</si>
  <si>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</si>
  <si>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</si>
  <si>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</si>
  <si>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</si>
  <si>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</si>
  <si>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</si>
  <si>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</si>
  <si>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</si>
  <si>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</si>
  <si>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</si>
  <si>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</si>
  <si>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03166619</t>
  </si>
  <si>
    <t>040008080</t>
  </si>
  <si>
    <t>HR</t>
  </si>
  <si>
    <t>15573308024</t>
  </si>
  <si>
    <t>74780000COJHFR9WBI35</t>
  </si>
  <si>
    <t>1121</t>
  </si>
  <si>
    <t xml:space="preserve">LIBURNIA RIVIERA HOTELI d.d. </t>
  </si>
  <si>
    <t>OPATIJA</t>
  </si>
  <si>
    <t>MARŠALA TITA 198</t>
  </si>
  <si>
    <t>liburnia@liburnia.hr</t>
  </si>
  <si>
    <t>www.liburnia.hr</t>
  </si>
  <si>
    <t xml:space="preserve"> Laković Alen</t>
  </si>
  <si>
    <t>+ 385 (0)51 710-391</t>
  </si>
  <si>
    <t>Obveznik: LIBURNIA RIVIERA HOTELI d.d.</t>
  </si>
  <si>
    <t>alen.lakovic@liburnia.hr</t>
  </si>
  <si>
    <t xml:space="preserve">stanje na dan 30.9.2024. </t>
  </si>
  <si>
    <t>u razdoblju 1.1.2024. do 30.9.2024.</t>
  </si>
  <si>
    <t xml:space="preserve">BILJEŠKE UZ FINANCIJSKE IZVJEŠTAJE - TFI
(koji se sastavljaju za tromjesečna razdoblja)
Naziv izdavatelja: LIBURNIA RIVIERA HOTELI d.d.                                                                                   
OIB: 1557308024 
Izvještajno razdoblje: 1.1.2024. do 30.9.2024.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Društva sastavljeni su sukladno Međunarodnim standardima financijskog izvještavanja usvojenim od strane Europske unije (MSFI). Izrađeni su primjenom metode povijesnog troška. Značajni poslovni događaji i transakcije u promatranom razdoblju objašnjeni su u izvješću „Rezultati poslovanja od 1.1.2024. do 30.9.2024.“ koje je, istovremeno s ovim dokumentom, objavljeno na internetskim stranicama Društva kao i na internetskim stranicama Zagrebačke burze te dostavljeno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Izvješće „Rezultati poslovanja od 1.1.2024. do 30.9.2024.“ kao i sva do sad službeno objavljena izvješća dostupna su na internetskoj stranici Zagrebačke burze te na internetskim stranicama Društva.
Revidirani godišnji izvještaji Liburnia Riviera Hoteli d.d. za 2023. godinu dostupni su na internetskim stranicama Zagrebačke burze kao i na stranicama društva (www.liburnia.hr, www.hanfa.hr, www.zse.hr).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Društvo izjavljuje da su računovodstvene politike koje su primijenjene prilikom sastavljanja financijskih izvještaja za izvještajno razdoblje koje završava sa 30.9.2024. identične onima primijenjenima u posljednjim javno objavljenim godišnjim revidiranim financijskim izvještajima.
d) objašnjenje poslovnih rezultata u slučaju da izdavatelj obavlja djelatnost sezonske prirode (točke 37. i 38. MRS 34- Financijsko izvještavanje za razdoblja tijekom godine)
Izvješće „Rezultati poslovanja od 1.1.2024. do 30.9.2024. kao i sva do sad službeno objavljena izvješća dostupna su na internetskoj stranici Zagrebačke burze te na internetskim stranicama Društva. (www.liburnia.hr, www.hanfa.hr, www.zse.hr).
e) ostale objave koje propisuje MRS 34- Financijsko izvještavanje za razdoblja tijekom godine te
Sve ostale objave sadržane su u Izvješću „Rezultati poslovanja od 1.1.2024. do 30.9.2024.“ koje je dostupno na internetskoj stranici Zagrebačke burze te na internetskim stranicama Društva. (www.liburnia.hr, www.hanfa.hr, www.zse.hr).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LIBURNIA RIVIERA HOTELI d.d.   
Sjedište: Maršala Tita 198, 51410 Opatija  
Pravni oblik: dioničko društvo
Država osnivanja: Republika Hrvatska
OIB: 1557308024 
Matični broj subjekta: 040008080
2. usvojene računovodstvene politike (samo naznaku je li došlo do promjene u odnosu na prethodno razdoblje)
Računovodstvene politike nisu mijenjane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Društva iskazane su u bilanci.
4. iznos i prirodu pojedinih stavki prihoda ili rashoda izuzetne veličine ili pojave
Detalji su dostupni u objavljenom izvješću „Rezultati poslovanja od 1.1.2024. do 30.9.2024.“
5. iznose koje poduzetnik duguje i koji dospijevaju nakon više od pet godina, kao i ukupna dugovanja poduzetnika pokrivena vrijednim osiguranjem koje je dao poduzetnik, uz naznaku vrste i oblika osiguranja
Na dan 30.9.2024. godine obveze po dugoročnim i kratkoročnim kreditima te obaveze po operativnim i financijskim najmovima Društva iznosile su 36.636 tisuća eura, od čega 14.506 tisuća eura dospijeva nakon više od 5 godina.
Krediti su osigurani prvenstveno hipotekama na nekretninama Društva, dok su obveze po najmovima osigurane izdanim zadužnicama Društva.
Obveze za najmove prema MSFI 16 na dan 30.9.2024., temeljem potpisanih ugovora o koncesijama, iznose 927 tisuća eura od čega 561 tisuća eura dospijeva nakon više od 5 godina.
6. prosječan broj zaposlenih tijekom tekućeg razdoblja
Prosječan broj zaposlenih u razdoblju od 1.1.2024. do 30.9.2024. godine iznosio je 928.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Društvo u razdoblju od 1.1.2024. do 30.9.2024. nije kapitaliziralo trošak plaća.
8. ako su u bilanci priznata rezerviranja za odgođeni porez, stanja odgođenog poreza na kraju poslovne godine i kretanja tih stanja tijekom poslovne godine
Odgođena porezna imovina iznosi 3.419 tisuća eura te je veća za 14 tisuća eura uslijed povećanja porezne osnovice u prvih devet mjeseci 2024. godine za privremeno porezno nepriznate troškove.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ima 100% vlasništvo u društvu s ograničenom odgovornošću Ika 21 d.o.o. sa sjedištem u Ulici maršala Tita 198, Opatija, (OIB: 66474438670). Temeljni kapital društva na dan 31.12.2023. iznosi 2.654 eura, a gubitak poslovne 2023. godine iznosi 13 tisuća eura. U kolovozu 2021. godine Liburnia stječe 100%-tni udjel u društvu Aeris d.o.o. sa sjedištem u Ulici maršala Tita 198, Opatija. Temeljni kapital društva na dan 31.12.2023. iznosi 2.654 eura, a gubitak 2023. godine iznosi 45 tisuća eura. 
10. broj i nominalnu vrijednost, ili ako ne postoji nominalna vrijednost, knjigovodstvenu vrijednost dionica ili udjela upisanih tijekom poslovne godine u okviru odobrenog kapitala
Tijekom poslovne godine nije bilo novih upisa dionica kao niti upisa udjela.
11. postojanje bilo kakvih potvrda o sudjelovanju, konvertibilnih zadužnica, jamstava, opcija ili sličnih vrijednosnica ili prava, s naznakom njihovog broja i prava koja daju
Društvo Liburnia Riviera Hoteli d.d. nema izdanih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Društvo Liburnia Riviera Hoteli d.d. nema aranžmana sa društvima koja nisu uključena u financijske izvještaje na dan 30.9.2024. godine.
17. prirodu i financijski učinak značajnih događaja koji su nastupili nakon datuma bilance i nisu odraženi u računu dobiti i gubitka ili bilanci
Nakon datuma bilance nisu nastupili značajni događaji koji nisu odraženi u računi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</si>
</sst>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cellStyleXfs>
  <cellXfs count="304">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DA500498-0A56-4790-AA89-56A930292D20}"/>
    <cellStyle name="Normal 4" xfId="7" xr:uid="{C42B845E-E64E-441C-94A8-AA71AB255FFA}"/>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zoomScaleNormal="100" zoomScaleSheetLayoutView="100" workbookViewId="0">
      <selection activeCell="Q12" sqref="Q1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45565</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451</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453</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51410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922</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460</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461</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463</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O5" sqref="O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464</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462</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110520325</v>
      </c>
      <c r="I9" s="82">
        <f>I10+I17+I27+I38+I43</f>
        <v>108086631</v>
      </c>
    </row>
    <row r="10" spans="1:9" ht="12.75" customHeight="1" x14ac:dyDescent="0.2">
      <c r="A10" s="191" t="s">
        <v>5</v>
      </c>
      <c r="B10" s="191"/>
      <c r="C10" s="191"/>
      <c r="D10" s="191"/>
      <c r="E10" s="191"/>
      <c r="F10" s="191"/>
      <c r="G10" s="12">
        <v>3</v>
      </c>
      <c r="H10" s="82">
        <f>H11+H12+H13+H14+H15+H16</f>
        <v>2862067</v>
      </c>
      <c r="I10" s="82">
        <f>I11+I12+I13+I14+I15+I16</f>
        <v>2577029</v>
      </c>
    </row>
    <row r="11" spans="1:9" ht="12.75" customHeight="1" x14ac:dyDescent="0.2">
      <c r="A11" s="190" t="s">
        <v>6</v>
      </c>
      <c r="B11" s="190"/>
      <c r="C11" s="190"/>
      <c r="D11" s="190"/>
      <c r="E11" s="190"/>
      <c r="F11" s="190"/>
      <c r="G11" s="11">
        <v>4</v>
      </c>
      <c r="H11" s="18">
        <v>125542</v>
      </c>
      <c r="I11" s="18">
        <v>167999</v>
      </c>
    </row>
    <row r="12" spans="1:9" ht="22.9" customHeight="1" x14ac:dyDescent="0.2">
      <c r="A12" s="190" t="s">
        <v>7</v>
      </c>
      <c r="B12" s="190"/>
      <c r="C12" s="190"/>
      <c r="D12" s="190"/>
      <c r="E12" s="190"/>
      <c r="F12" s="190"/>
      <c r="G12" s="11">
        <v>5</v>
      </c>
      <c r="H12" s="18">
        <v>935497</v>
      </c>
      <c r="I12" s="18">
        <v>593166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541559</v>
      </c>
      <c r="I15" s="18">
        <v>730641</v>
      </c>
    </row>
    <row r="16" spans="1:9" ht="12.75" customHeight="1" x14ac:dyDescent="0.2">
      <c r="A16" s="190" t="s">
        <v>11</v>
      </c>
      <c r="B16" s="190"/>
      <c r="C16" s="190"/>
      <c r="D16" s="190"/>
      <c r="E16" s="190"/>
      <c r="F16" s="190"/>
      <c r="G16" s="11">
        <v>9</v>
      </c>
      <c r="H16" s="18">
        <v>1259469</v>
      </c>
      <c r="I16" s="18">
        <v>1085223</v>
      </c>
    </row>
    <row r="17" spans="1:9" ht="12.75" customHeight="1" x14ac:dyDescent="0.2">
      <c r="A17" s="191" t="s">
        <v>12</v>
      </c>
      <c r="B17" s="191"/>
      <c r="C17" s="191"/>
      <c r="D17" s="191"/>
      <c r="E17" s="191"/>
      <c r="F17" s="191"/>
      <c r="G17" s="12">
        <v>10</v>
      </c>
      <c r="H17" s="82">
        <f>H18+H19+H20+H21+H22+H23+H24+H25+H26</f>
        <v>101147920</v>
      </c>
      <c r="I17" s="82">
        <f>I18+I19+I20+I21+I22+I23+I24+I25+I26</f>
        <v>98985097</v>
      </c>
    </row>
    <row r="18" spans="1:9" ht="12.75" customHeight="1" x14ac:dyDescent="0.2">
      <c r="A18" s="190" t="s">
        <v>13</v>
      </c>
      <c r="B18" s="190"/>
      <c r="C18" s="190"/>
      <c r="D18" s="190"/>
      <c r="E18" s="190"/>
      <c r="F18" s="190"/>
      <c r="G18" s="11">
        <v>11</v>
      </c>
      <c r="H18" s="18">
        <v>16251192</v>
      </c>
      <c r="I18" s="18">
        <v>16251192</v>
      </c>
    </row>
    <row r="19" spans="1:9" ht="12.75" customHeight="1" x14ac:dyDescent="0.2">
      <c r="A19" s="190" t="s">
        <v>14</v>
      </c>
      <c r="B19" s="190"/>
      <c r="C19" s="190"/>
      <c r="D19" s="190"/>
      <c r="E19" s="190"/>
      <c r="F19" s="190"/>
      <c r="G19" s="11">
        <v>12</v>
      </c>
      <c r="H19" s="18">
        <v>63351662</v>
      </c>
      <c r="I19" s="18">
        <v>64806135</v>
      </c>
    </row>
    <row r="20" spans="1:9" ht="12.75" customHeight="1" x14ac:dyDescent="0.2">
      <c r="A20" s="190" t="s">
        <v>15</v>
      </c>
      <c r="B20" s="190"/>
      <c r="C20" s="190"/>
      <c r="D20" s="190"/>
      <c r="E20" s="190"/>
      <c r="F20" s="190"/>
      <c r="G20" s="11">
        <v>13</v>
      </c>
      <c r="H20" s="18">
        <v>2642177</v>
      </c>
      <c r="I20" s="18">
        <v>2517094</v>
      </c>
    </row>
    <row r="21" spans="1:9" ht="12.75" customHeight="1" x14ac:dyDescent="0.2">
      <c r="A21" s="190" t="s">
        <v>16</v>
      </c>
      <c r="B21" s="190"/>
      <c r="C21" s="190"/>
      <c r="D21" s="190"/>
      <c r="E21" s="190"/>
      <c r="F21" s="190"/>
      <c r="G21" s="11">
        <v>14</v>
      </c>
      <c r="H21" s="18">
        <v>11043842</v>
      </c>
      <c r="I21" s="18">
        <v>10182633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2431695</v>
      </c>
      <c r="I23" s="18">
        <v>2445069</v>
      </c>
    </row>
    <row r="24" spans="1:9" ht="12.75" customHeight="1" x14ac:dyDescent="0.2">
      <c r="A24" s="190" t="s">
        <v>19</v>
      </c>
      <c r="B24" s="190"/>
      <c r="C24" s="190"/>
      <c r="D24" s="190"/>
      <c r="E24" s="190"/>
      <c r="F24" s="190"/>
      <c r="G24" s="11">
        <v>17</v>
      </c>
      <c r="H24" s="18">
        <v>4911963</v>
      </c>
      <c r="I24" s="18">
        <v>2267585</v>
      </c>
    </row>
    <row r="25" spans="1:9" ht="12.75" customHeight="1" x14ac:dyDescent="0.2">
      <c r="A25" s="190" t="s">
        <v>20</v>
      </c>
      <c r="B25" s="190"/>
      <c r="C25" s="190"/>
      <c r="D25" s="190"/>
      <c r="E25" s="190"/>
      <c r="F25" s="190"/>
      <c r="G25" s="11">
        <v>18</v>
      </c>
      <c r="H25" s="18">
        <v>515389</v>
      </c>
      <c r="I25" s="18">
        <v>515389</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3105834</v>
      </c>
      <c r="I27" s="82">
        <f>SUM(I28:I37)</f>
        <v>3105834</v>
      </c>
    </row>
    <row r="28" spans="1:9" ht="12.75" customHeight="1" x14ac:dyDescent="0.2">
      <c r="A28" s="190" t="s">
        <v>23</v>
      </c>
      <c r="B28" s="190"/>
      <c r="C28" s="190"/>
      <c r="D28" s="190"/>
      <c r="E28" s="190"/>
      <c r="F28" s="190"/>
      <c r="G28" s="11">
        <v>21</v>
      </c>
      <c r="H28" s="18">
        <v>3105834</v>
      </c>
      <c r="I28" s="18">
        <v>3105834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3404504</v>
      </c>
      <c r="I43" s="18">
        <v>3418671</v>
      </c>
    </row>
    <row r="44" spans="1:9" ht="12.75" customHeight="1" x14ac:dyDescent="0.2">
      <c r="A44" s="192" t="s">
        <v>303</v>
      </c>
      <c r="B44" s="192"/>
      <c r="C44" s="192"/>
      <c r="D44" s="192"/>
      <c r="E44" s="192"/>
      <c r="F44" s="192"/>
      <c r="G44" s="12">
        <v>37</v>
      </c>
      <c r="H44" s="82">
        <f>H45+H53+H60+H70</f>
        <v>11616892</v>
      </c>
      <c r="I44" s="82">
        <f>I45+I53+I60+I70</f>
        <v>18140240</v>
      </c>
    </row>
    <row r="45" spans="1:9" ht="12.75" customHeight="1" x14ac:dyDescent="0.2">
      <c r="A45" s="191" t="s">
        <v>39</v>
      </c>
      <c r="B45" s="191"/>
      <c r="C45" s="191"/>
      <c r="D45" s="191"/>
      <c r="E45" s="191"/>
      <c r="F45" s="191"/>
      <c r="G45" s="12">
        <v>38</v>
      </c>
      <c r="H45" s="82">
        <f>SUM(H46:H52)</f>
        <v>691631</v>
      </c>
      <c r="I45" s="82">
        <f>SUM(I46:I52)</f>
        <v>670813</v>
      </c>
    </row>
    <row r="46" spans="1:9" ht="12.75" customHeight="1" x14ac:dyDescent="0.2">
      <c r="A46" s="190" t="s">
        <v>40</v>
      </c>
      <c r="B46" s="190"/>
      <c r="C46" s="190"/>
      <c r="D46" s="190"/>
      <c r="E46" s="190"/>
      <c r="F46" s="190"/>
      <c r="G46" s="11">
        <v>39</v>
      </c>
      <c r="H46" s="18">
        <v>621488</v>
      </c>
      <c r="I46" s="18">
        <v>623112</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41533</v>
      </c>
      <c r="I49" s="18">
        <v>41647</v>
      </c>
    </row>
    <row r="50" spans="1:9" ht="12.75" customHeight="1" x14ac:dyDescent="0.2">
      <c r="A50" s="190" t="s">
        <v>44</v>
      </c>
      <c r="B50" s="190"/>
      <c r="C50" s="190"/>
      <c r="D50" s="190"/>
      <c r="E50" s="190"/>
      <c r="F50" s="190"/>
      <c r="G50" s="11">
        <v>43</v>
      </c>
      <c r="H50" s="18">
        <v>28610</v>
      </c>
      <c r="I50" s="18">
        <v>6054</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4053128</v>
      </c>
      <c r="I53" s="82">
        <f>SUM(I54:I59)</f>
        <v>4214022</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1914199</v>
      </c>
      <c r="I55" s="18">
        <v>1974314</v>
      </c>
    </row>
    <row r="56" spans="1:9" ht="12.75" customHeight="1" x14ac:dyDescent="0.2">
      <c r="A56" s="190" t="s">
        <v>50</v>
      </c>
      <c r="B56" s="190"/>
      <c r="C56" s="190"/>
      <c r="D56" s="190"/>
      <c r="E56" s="190"/>
      <c r="F56" s="190"/>
      <c r="G56" s="11">
        <v>49</v>
      </c>
      <c r="H56" s="18">
        <v>1780106</v>
      </c>
      <c r="I56" s="18">
        <v>2097681</v>
      </c>
    </row>
    <row r="57" spans="1:9" ht="12.75" customHeight="1" x14ac:dyDescent="0.2">
      <c r="A57" s="190" t="s">
        <v>51</v>
      </c>
      <c r="B57" s="190"/>
      <c r="C57" s="190"/>
      <c r="D57" s="190"/>
      <c r="E57" s="190"/>
      <c r="F57" s="190"/>
      <c r="G57" s="11">
        <v>50</v>
      </c>
      <c r="H57" s="18">
        <v>51255</v>
      </c>
      <c r="I57" s="18">
        <v>11822</v>
      </c>
    </row>
    <row r="58" spans="1:9" ht="12.75" customHeight="1" x14ac:dyDescent="0.2">
      <c r="A58" s="190" t="s">
        <v>52</v>
      </c>
      <c r="B58" s="190"/>
      <c r="C58" s="190"/>
      <c r="D58" s="190"/>
      <c r="E58" s="190"/>
      <c r="F58" s="190"/>
      <c r="G58" s="11">
        <v>51</v>
      </c>
      <c r="H58" s="18">
        <v>269174</v>
      </c>
      <c r="I58" s="18">
        <v>98813</v>
      </c>
    </row>
    <row r="59" spans="1:9" ht="12.75" customHeight="1" x14ac:dyDescent="0.2">
      <c r="A59" s="190" t="s">
        <v>53</v>
      </c>
      <c r="B59" s="190"/>
      <c r="C59" s="190"/>
      <c r="D59" s="190"/>
      <c r="E59" s="190"/>
      <c r="F59" s="190"/>
      <c r="G59" s="11">
        <v>52</v>
      </c>
      <c r="H59" s="18">
        <v>38394</v>
      </c>
      <c r="I59" s="18">
        <v>31392</v>
      </c>
    </row>
    <row r="60" spans="1:9" ht="12.75" customHeight="1" x14ac:dyDescent="0.2">
      <c r="A60" s="191" t="s">
        <v>54</v>
      </c>
      <c r="B60" s="191"/>
      <c r="C60" s="191"/>
      <c r="D60" s="191"/>
      <c r="E60" s="191"/>
      <c r="F60" s="191"/>
      <c r="G60" s="12">
        <v>53</v>
      </c>
      <c r="H60" s="82">
        <f>SUM(H61:H69)</f>
        <v>637</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637</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6871496</v>
      </c>
      <c r="I70" s="18">
        <v>13255405</v>
      </c>
    </row>
    <row r="71" spans="1:9" ht="12.75" customHeight="1" x14ac:dyDescent="0.2">
      <c r="A71" s="206" t="s">
        <v>58</v>
      </c>
      <c r="B71" s="206"/>
      <c r="C71" s="206"/>
      <c r="D71" s="206"/>
      <c r="E71" s="206"/>
      <c r="F71" s="206"/>
      <c r="G71" s="11">
        <v>64</v>
      </c>
      <c r="H71" s="18">
        <v>142164</v>
      </c>
      <c r="I71" s="18">
        <v>942488</v>
      </c>
    </row>
    <row r="72" spans="1:9" ht="12.75" customHeight="1" x14ac:dyDescent="0.2">
      <c r="A72" s="192" t="s">
        <v>304</v>
      </c>
      <c r="B72" s="192"/>
      <c r="C72" s="192"/>
      <c r="D72" s="192"/>
      <c r="E72" s="192"/>
      <c r="F72" s="192"/>
      <c r="G72" s="12">
        <v>65</v>
      </c>
      <c r="H72" s="82">
        <f>H8+H9+H44+H71</f>
        <v>122279381</v>
      </c>
      <c r="I72" s="82">
        <f>I8+I9+I44+I71</f>
        <v>127169359</v>
      </c>
    </row>
    <row r="73" spans="1:9" ht="12.75" customHeight="1" x14ac:dyDescent="0.2">
      <c r="A73" s="206" t="s">
        <v>59</v>
      </c>
      <c r="B73" s="206"/>
      <c r="C73" s="206"/>
      <c r="D73" s="206"/>
      <c r="E73" s="206"/>
      <c r="F73" s="206"/>
      <c r="G73" s="11">
        <v>66</v>
      </c>
      <c r="H73" s="18">
        <v>8373</v>
      </c>
      <c r="I73" s="18">
        <v>8077</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69470093</v>
      </c>
      <c r="I75" s="83">
        <f>I76+I77+I78+I84+I85+I91+I94+I97</f>
        <v>78834212</v>
      </c>
    </row>
    <row r="76" spans="1:9" ht="12.75" customHeight="1" x14ac:dyDescent="0.2">
      <c r="A76" s="190" t="s">
        <v>61</v>
      </c>
      <c r="B76" s="190"/>
      <c r="C76" s="190"/>
      <c r="D76" s="190"/>
      <c r="E76" s="190"/>
      <c r="F76" s="190"/>
      <c r="G76" s="11">
        <v>68</v>
      </c>
      <c r="H76" s="18">
        <v>92305505</v>
      </c>
      <c r="I76" s="18">
        <v>92305505</v>
      </c>
    </row>
    <row r="77" spans="1:9" ht="12.75" customHeight="1" x14ac:dyDescent="0.2">
      <c r="A77" s="190" t="s">
        <v>62</v>
      </c>
      <c r="B77" s="190"/>
      <c r="C77" s="190"/>
      <c r="D77" s="190"/>
      <c r="E77" s="190"/>
      <c r="F77" s="190"/>
      <c r="G77" s="11">
        <v>69</v>
      </c>
      <c r="H77" s="18">
        <v>0</v>
      </c>
      <c r="I77" s="18">
        <v>0</v>
      </c>
    </row>
    <row r="78" spans="1:9" ht="12.75" customHeight="1" x14ac:dyDescent="0.2">
      <c r="A78" s="191" t="s">
        <v>63</v>
      </c>
      <c r="B78" s="191"/>
      <c r="C78" s="191"/>
      <c r="D78" s="191"/>
      <c r="E78" s="191"/>
      <c r="F78" s="191"/>
      <c r="G78" s="12">
        <v>70</v>
      </c>
      <c r="H78" s="83">
        <f>SUM(H79:H83)</f>
        <v>6252880</v>
      </c>
      <c r="I78" s="83">
        <f>SUM(I79:I83)</f>
        <v>6252880</v>
      </c>
    </row>
    <row r="79" spans="1:9" ht="12.75" customHeight="1" x14ac:dyDescent="0.2">
      <c r="A79" s="190" t="s">
        <v>64</v>
      </c>
      <c r="B79" s="190"/>
      <c r="C79" s="190"/>
      <c r="D79" s="190"/>
      <c r="E79" s="190"/>
      <c r="F79" s="190"/>
      <c r="G79" s="11">
        <v>71</v>
      </c>
      <c r="H79" s="18">
        <v>5975017</v>
      </c>
      <c r="I79" s="18">
        <v>5975017</v>
      </c>
    </row>
    <row r="80" spans="1:9" ht="12.75" customHeight="1" x14ac:dyDescent="0.2">
      <c r="A80" s="190" t="s">
        <v>65</v>
      </c>
      <c r="B80" s="190"/>
      <c r="C80" s="190"/>
      <c r="D80" s="190"/>
      <c r="E80" s="190"/>
      <c r="F80" s="190"/>
      <c r="G80" s="11">
        <v>72</v>
      </c>
      <c r="H80" s="18">
        <v>1221</v>
      </c>
      <c r="I80" s="18">
        <v>1221</v>
      </c>
    </row>
    <row r="81" spans="1:9" ht="12.75" customHeight="1" x14ac:dyDescent="0.2">
      <c r="A81" s="190" t="s">
        <v>66</v>
      </c>
      <c r="B81" s="190"/>
      <c r="C81" s="190"/>
      <c r="D81" s="190"/>
      <c r="E81" s="190"/>
      <c r="F81" s="190"/>
      <c r="G81" s="11">
        <v>73</v>
      </c>
      <c r="H81" s="18">
        <v>-1221</v>
      </c>
      <c r="I81" s="18">
        <v>-1221</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277863</v>
      </c>
      <c r="I83" s="18">
        <v>277863</v>
      </c>
    </row>
    <row r="84" spans="1:9" ht="12.75" customHeight="1" x14ac:dyDescent="0.2">
      <c r="A84" s="207" t="s">
        <v>69</v>
      </c>
      <c r="B84" s="207"/>
      <c r="C84" s="207"/>
      <c r="D84" s="207"/>
      <c r="E84" s="207"/>
      <c r="F84" s="207"/>
      <c r="G84" s="42">
        <v>76</v>
      </c>
      <c r="H84" s="43">
        <v>0</v>
      </c>
      <c r="I84" s="43">
        <v>0</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-30489754</v>
      </c>
      <c r="I91" s="82">
        <f>I92-I93</f>
        <v>-29088292</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30489754</v>
      </c>
      <c r="I93" s="18">
        <v>29088292</v>
      </c>
    </row>
    <row r="94" spans="1:9" ht="12.75" customHeight="1" x14ac:dyDescent="0.2">
      <c r="A94" s="191" t="s">
        <v>353</v>
      </c>
      <c r="B94" s="191"/>
      <c r="C94" s="191"/>
      <c r="D94" s="191"/>
      <c r="E94" s="191"/>
      <c r="F94" s="191"/>
      <c r="G94" s="12">
        <v>86</v>
      </c>
      <c r="H94" s="82">
        <f>H95-H96</f>
        <v>1401462</v>
      </c>
      <c r="I94" s="82">
        <f>I95-I96</f>
        <v>9364119</v>
      </c>
    </row>
    <row r="95" spans="1:9" ht="12.75" customHeight="1" x14ac:dyDescent="0.2">
      <c r="A95" s="190" t="s">
        <v>74</v>
      </c>
      <c r="B95" s="190"/>
      <c r="C95" s="190"/>
      <c r="D95" s="190"/>
      <c r="E95" s="190"/>
      <c r="F95" s="190"/>
      <c r="G95" s="11">
        <v>87</v>
      </c>
      <c r="H95" s="18">
        <v>1401462</v>
      </c>
      <c r="I95" s="18">
        <v>9364119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1471340</v>
      </c>
      <c r="I98" s="82">
        <f>SUM(I99:I104)</f>
        <v>1471340</v>
      </c>
    </row>
    <row r="99" spans="1:9" ht="12.75" customHeight="1" x14ac:dyDescent="0.2">
      <c r="A99" s="190" t="s">
        <v>77</v>
      </c>
      <c r="B99" s="190"/>
      <c r="C99" s="190"/>
      <c r="D99" s="190"/>
      <c r="E99" s="190"/>
      <c r="F99" s="190"/>
      <c r="G99" s="11">
        <v>91</v>
      </c>
      <c r="H99" s="18">
        <v>289716</v>
      </c>
      <c r="I99" s="18">
        <v>289716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1181624</v>
      </c>
      <c r="I101" s="18">
        <v>1181624</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31854542</v>
      </c>
      <c r="I105" s="82">
        <f>SUM(I106:I116)</f>
        <v>37021094</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30835004</v>
      </c>
      <c r="I111" s="18">
        <v>36005543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1019538</v>
      </c>
      <c r="I115" s="18">
        <v>1015551</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19351598</v>
      </c>
      <c r="I117" s="82">
        <f>SUM(I118:I131)</f>
        <v>9289857</v>
      </c>
    </row>
    <row r="118" spans="1:9" ht="12.75" customHeight="1" x14ac:dyDescent="0.2">
      <c r="A118" s="190" t="s">
        <v>83</v>
      </c>
      <c r="B118" s="190"/>
      <c r="C118" s="190"/>
      <c r="D118" s="190"/>
      <c r="E118" s="190"/>
      <c r="F118" s="190"/>
      <c r="G118" s="11">
        <v>110</v>
      </c>
      <c r="H118" s="18">
        <v>316554</v>
      </c>
      <c r="I118" s="18">
        <v>20812</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12003551</v>
      </c>
      <c r="I123" s="18">
        <v>500000</v>
      </c>
    </row>
    <row r="124" spans="1:9" ht="12.75" customHeight="1" x14ac:dyDescent="0.2">
      <c r="A124" s="190" t="s">
        <v>89</v>
      </c>
      <c r="B124" s="190"/>
      <c r="C124" s="190"/>
      <c r="D124" s="190"/>
      <c r="E124" s="190"/>
      <c r="F124" s="190"/>
      <c r="G124" s="11">
        <v>116</v>
      </c>
      <c r="H124" s="18">
        <v>2037614</v>
      </c>
      <c r="I124" s="18">
        <v>2705333</v>
      </c>
    </row>
    <row r="125" spans="1:9" ht="12.75" customHeight="1" x14ac:dyDescent="0.2">
      <c r="A125" s="190" t="s">
        <v>90</v>
      </c>
      <c r="B125" s="190"/>
      <c r="C125" s="190"/>
      <c r="D125" s="190"/>
      <c r="E125" s="190"/>
      <c r="F125" s="190"/>
      <c r="G125" s="11">
        <v>117</v>
      </c>
      <c r="H125" s="18">
        <v>1942799</v>
      </c>
      <c r="I125" s="18">
        <v>2589472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1714430</v>
      </c>
      <c r="I127" s="18">
        <v>1745964</v>
      </c>
    </row>
    <row r="128" spans="1:9" x14ac:dyDescent="0.2">
      <c r="A128" s="190" t="s">
        <v>95</v>
      </c>
      <c r="B128" s="190"/>
      <c r="C128" s="190"/>
      <c r="D128" s="190"/>
      <c r="E128" s="190"/>
      <c r="F128" s="190"/>
      <c r="G128" s="11">
        <v>120</v>
      </c>
      <c r="H128" s="18">
        <v>810658</v>
      </c>
      <c r="I128" s="18">
        <v>1368156</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525992</v>
      </c>
      <c r="I131" s="18">
        <v>360120</v>
      </c>
    </row>
    <row r="132" spans="1:9" ht="22.15" customHeight="1" x14ac:dyDescent="0.2">
      <c r="A132" s="206" t="s">
        <v>99</v>
      </c>
      <c r="B132" s="206"/>
      <c r="C132" s="206"/>
      <c r="D132" s="206"/>
      <c r="E132" s="206"/>
      <c r="F132" s="206"/>
      <c r="G132" s="11">
        <v>124</v>
      </c>
      <c r="H132" s="18">
        <v>131808</v>
      </c>
      <c r="I132" s="18">
        <v>552856</v>
      </c>
    </row>
    <row r="133" spans="1:9" ht="12.75" customHeight="1" x14ac:dyDescent="0.2">
      <c r="A133" s="192" t="s">
        <v>358</v>
      </c>
      <c r="B133" s="192"/>
      <c r="C133" s="192"/>
      <c r="D133" s="192"/>
      <c r="E133" s="192"/>
      <c r="F133" s="192"/>
      <c r="G133" s="12">
        <v>125</v>
      </c>
      <c r="H133" s="82">
        <f>H75+H98+H105+H117+H132</f>
        <v>122279381</v>
      </c>
      <c r="I133" s="82">
        <f>I75+I98+I105+I117+I132</f>
        <v>127169359</v>
      </c>
    </row>
    <row r="134" spans="1:9" x14ac:dyDescent="0.2">
      <c r="A134" s="206" t="s">
        <v>100</v>
      </c>
      <c r="B134" s="206"/>
      <c r="C134" s="206"/>
      <c r="D134" s="206"/>
      <c r="E134" s="206"/>
      <c r="F134" s="206"/>
      <c r="G134" s="11">
        <v>126</v>
      </c>
      <c r="H134" s="18">
        <v>8373</v>
      </c>
      <c r="I134" s="18">
        <v>8077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85" zoomScaleSheetLayoutView="100" workbookViewId="0">
      <selection activeCell="H6" sqref="H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465</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49015325</v>
      </c>
      <c r="I8" s="48">
        <f>SUM(I9:I13)</f>
        <v>28723040</v>
      </c>
      <c r="J8" s="48">
        <f>SUM(J9:J13)</f>
        <v>52858678</v>
      </c>
      <c r="K8" s="48">
        <f>SUM(K9:K13)</f>
        <v>29676014</v>
      </c>
    </row>
    <row r="9" spans="1:11" ht="12.75" customHeight="1" x14ac:dyDescent="0.2">
      <c r="A9" s="190" t="s">
        <v>115</v>
      </c>
      <c r="B9" s="190"/>
      <c r="C9" s="190"/>
      <c r="D9" s="190"/>
      <c r="E9" s="190"/>
      <c r="F9" s="190"/>
      <c r="G9" s="11">
        <v>2</v>
      </c>
      <c r="H9" s="49">
        <v>116024</v>
      </c>
      <c r="I9" s="49">
        <v>45634</v>
      </c>
      <c r="J9" s="49">
        <v>145251</v>
      </c>
      <c r="K9" s="49">
        <v>52793</v>
      </c>
    </row>
    <row r="10" spans="1:11" ht="12.75" customHeight="1" x14ac:dyDescent="0.2">
      <c r="A10" s="190" t="s">
        <v>116</v>
      </c>
      <c r="B10" s="190"/>
      <c r="C10" s="190"/>
      <c r="D10" s="190"/>
      <c r="E10" s="190"/>
      <c r="F10" s="190"/>
      <c r="G10" s="11">
        <v>3</v>
      </c>
      <c r="H10" s="49">
        <v>47232270</v>
      </c>
      <c r="I10" s="49">
        <v>28171926</v>
      </c>
      <c r="J10" s="49">
        <v>50455581</v>
      </c>
      <c r="K10" s="49">
        <v>28488399</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18062</v>
      </c>
      <c r="I12" s="49">
        <v>5745</v>
      </c>
      <c r="J12" s="49">
        <v>1954</v>
      </c>
      <c r="K12" s="49">
        <v>0</v>
      </c>
    </row>
    <row r="13" spans="1:11" ht="12.75" customHeight="1" x14ac:dyDescent="0.2">
      <c r="A13" s="190" t="s">
        <v>119</v>
      </c>
      <c r="B13" s="190"/>
      <c r="C13" s="190"/>
      <c r="D13" s="190"/>
      <c r="E13" s="190"/>
      <c r="F13" s="190"/>
      <c r="G13" s="11">
        <v>6</v>
      </c>
      <c r="H13" s="49">
        <v>1648969</v>
      </c>
      <c r="I13" s="49">
        <v>499735</v>
      </c>
      <c r="J13" s="49">
        <v>2255892</v>
      </c>
      <c r="K13" s="49">
        <v>1134822</v>
      </c>
    </row>
    <row r="14" spans="1:11" ht="12.75" customHeight="1" x14ac:dyDescent="0.2">
      <c r="A14" s="224" t="s">
        <v>360</v>
      </c>
      <c r="B14" s="224"/>
      <c r="C14" s="224"/>
      <c r="D14" s="224"/>
      <c r="E14" s="224"/>
      <c r="F14" s="224"/>
      <c r="G14" s="12">
        <v>7</v>
      </c>
      <c r="H14" s="48">
        <f>H15+H16+H20+H24+H25+H26+H29+H36</f>
        <v>40789489</v>
      </c>
      <c r="I14" s="48">
        <f>I15+I16+I20+I24+I25+I26+I29+I36</f>
        <v>17575070</v>
      </c>
      <c r="J14" s="48">
        <f>J15+J16+J20+J24+J25+J26+J29+J36</f>
        <v>42450870</v>
      </c>
      <c r="K14" s="48">
        <f>K15+K16+K20+K24+K25+K26+K29+K36</f>
        <v>18057185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17903773</v>
      </c>
      <c r="I16" s="48">
        <f>SUM(I17:I19)</f>
        <v>8941385</v>
      </c>
      <c r="J16" s="48">
        <f>SUM(J17:J19)</f>
        <v>17990259</v>
      </c>
      <c r="K16" s="48">
        <f>SUM(K17:K19)</f>
        <v>8450232</v>
      </c>
    </row>
    <row r="17" spans="1:11" ht="12.75" customHeight="1" x14ac:dyDescent="0.2">
      <c r="A17" s="225" t="s">
        <v>120</v>
      </c>
      <c r="B17" s="225"/>
      <c r="C17" s="225"/>
      <c r="D17" s="225"/>
      <c r="E17" s="225"/>
      <c r="F17" s="225"/>
      <c r="G17" s="11">
        <v>10</v>
      </c>
      <c r="H17" s="49">
        <v>9653171</v>
      </c>
      <c r="I17" s="49">
        <v>4743846</v>
      </c>
      <c r="J17" s="49">
        <v>9450189</v>
      </c>
      <c r="K17" s="49">
        <v>4311826</v>
      </c>
    </row>
    <row r="18" spans="1:11" ht="12.75" customHeight="1" x14ac:dyDescent="0.2">
      <c r="A18" s="225" t="s">
        <v>121</v>
      </c>
      <c r="B18" s="225"/>
      <c r="C18" s="225"/>
      <c r="D18" s="225"/>
      <c r="E18" s="225"/>
      <c r="F18" s="225"/>
      <c r="G18" s="11">
        <v>11</v>
      </c>
      <c r="H18" s="49">
        <v>17900</v>
      </c>
      <c r="I18" s="49">
        <v>9599</v>
      </c>
      <c r="J18" s="49">
        <v>27112</v>
      </c>
      <c r="K18" s="49">
        <v>16881</v>
      </c>
    </row>
    <row r="19" spans="1:11" ht="12.75" customHeight="1" x14ac:dyDescent="0.2">
      <c r="A19" s="225" t="s">
        <v>122</v>
      </c>
      <c r="B19" s="225"/>
      <c r="C19" s="225"/>
      <c r="D19" s="225"/>
      <c r="E19" s="225"/>
      <c r="F19" s="225"/>
      <c r="G19" s="11">
        <v>12</v>
      </c>
      <c r="H19" s="49">
        <v>8232702</v>
      </c>
      <c r="I19" s="49">
        <v>4187940</v>
      </c>
      <c r="J19" s="49">
        <v>8512958</v>
      </c>
      <c r="K19" s="49">
        <v>4121525</v>
      </c>
    </row>
    <row r="20" spans="1:11" ht="12.75" customHeight="1" x14ac:dyDescent="0.2">
      <c r="A20" s="191" t="s">
        <v>441</v>
      </c>
      <c r="B20" s="191"/>
      <c r="C20" s="191"/>
      <c r="D20" s="191"/>
      <c r="E20" s="191"/>
      <c r="F20" s="191"/>
      <c r="G20" s="12">
        <v>13</v>
      </c>
      <c r="H20" s="48">
        <f>SUM(H21:H23)</f>
        <v>12247212</v>
      </c>
      <c r="I20" s="48">
        <f>SUM(I21:I23)</f>
        <v>4994030</v>
      </c>
      <c r="J20" s="48">
        <f>SUM(J21:J23)</f>
        <v>15095005</v>
      </c>
      <c r="K20" s="48">
        <f>SUM(K21:K23)</f>
        <v>6333948</v>
      </c>
    </row>
    <row r="21" spans="1:11" ht="12.75" customHeight="1" x14ac:dyDescent="0.2">
      <c r="A21" s="225" t="s">
        <v>105</v>
      </c>
      <c r="B21" s="225"/>
      <c r="C21" s="225"/>
      <c r="D21" s="225"/>
      <c r="E21" s="225"/>
      <c r="F21" s="225"/>
      <c r="G21" s="11">
        <v>14</v>
      </c>
      <c r="H21" s="49">
        <v>8281471</v>
      </c>
      <c r="I21" s="49">
        <v>3409658</v>
      </c>
      <c r="J21" s="49">
        <v>10444175</v>
      </c>
      <c r="K21" s="49">
        <v>4436896</v>
      </c>
    </row>
    <row r="22" spans="1:11" ht="12.75" customHeight="1" x14ac:dyDescent="0.2">
      <c r="A22" s="225" t="s">
        <v>106</v>
      </c>
      <c r="B22" s="225"/>
      <c r="C22" s="225"/>
      <c r="D22" s="225"/>
      <c r="E22" s="225"/>
      <c r="F22" s="225"/>
      <c r="G22" s="11">
        <v>15</v>
      </c>
      <c r="H22" s="49">
        <v>2584509</v>
      </c>
      <c r="I22" s="49">
        <v>1031735</v>
      </c>
      <c r="J22" s="49">
        <v>2980257</v>
      </c>
      <c r="K22" s="49">
        <v>1216484</v>
      </c>
    </row>
    <row r="23" spans="1:11" ht="12.75" customHeight="1" x14ac:dyDescent="0.2">
      <c r="A23" s="225" t="s">
        <v>107</v>
      </c>
      <c r="B23" s="225"/>
      <c r="C23" s="225"/>
      <c r="D23" s="225"/>
      <c r="E23" s="225"/>
      <c r="F23" s="225"/>
      <c r="G23" s="11">
        <v>16</v>
      </c>
      <c r="H23" s="49">
        <v>1381232</v>
      </c>
      <c r="I23" s="49">
        <v>552637</v>
      </c>
      <c r="J23" s="49">
        <v>1670573</v>
      </c>
      <c r="K23" s="49">
        <v>680568</v>
      </c>
    </row>
    <row r="24" spans="1:11" ht="12.75" customHeight="1" x14ac:dyDescent="0.2">
      <c r="A24" s="190" t="s">
        <v>108</v>
      </c>
      <c r="B24" s="190"/>
      <c r="C24" s="190"/>
      <c r="D24" s="190"/>
      <c r="E24" s="190"/>
      <c r="F24" s="190"/>
      <c r="G24" s="11">
        <v>17</v>
      </c>
      <c r="H24" s="49">
        <v>7568800</v>
      </c>
      <c r="I24" s="49">
        <v>2534321</v>
      </c>
      <c r="J24" s="49">
        <v>5826652</v>
      </c>
      <c r="K24" s="49">
        <v>1932108</v>
      </c>
    </row>
    <row r="25" spans="1:11" ht="12.75" customHeight="1" x14ac:dyDescent="0.2">
      <c r="A25" s="190" t="s">
        <v>109</v>
      </c>
      <c r="B25" s="190"/>
      <c r="C25" s="190"/>
      <c r="D25" s="190"/>
      <c r="E25" s="190"/>
      <c r="F25" s="190"/>
      <c r="G25" s="11">
        <v>18</v>
      </c>
      <c r="H25" s="49">
        <v>0</v>
      </c>
      <c r="I25" s="49">
        <v>0</v>
      </c>
      <c r="J25" s="49">
        <v>0</v>
      </c>
      <c r="K25" s="49">
        <v>0</v>
      </c>
    </row>
    <row r="26" spans="1:11" ht="12.75" customHeight="1" x14ac:dyDescent="0.2">
      <c r="A26" s="191" t="s">
        <v>442</v>
      </c>
      <c r="B26" s="191"/>
      <c r="C26" s="191"/>
      <c r="D26" s="191"/>
      <c r="E26" s="191"/>
      <c r="F26" s="191"/>
      <c r="G26" s="12">
        <v>19</v>
      </c>
      <c r="H26" s="48">
        <f>H27+H28</f>
        <v>1699</v>
      </c>
      <c r="I26" s="48">
        <f>I27+I28</f>
        <v>339</v>
      </c>
      <c r="J26" s="48">
        <f>J27+J28</f>
        <v>65998</v>
      </c>
      <c r="K26" s="48">
        <f>K27+K28</f>
        <v>0</v>
      </c>
    </row>
    <row r="27" spans="1:11" ht="12.75" customHeight="1" x14ac:dyDescent="0.2">
      <c r="A27" s="225" t="s">
        <v>123</v>
      </c>
      <c r="B27" s="225"/>
      <c r="C27" s="225"/>
      <c r="D27" s="225"/>
      <c r="E27" s="225"/>
      <c r="F27" s="225"/>
      <c r="G27" s="11">
        <v>20</v>
      </c>
      <c r="H27" s="49">
        <v>566</v>
      </c>
      <c r="I27" s="49">
        <v>339</v>
      </c>
      <c r="J27" s="49">
        <v>65998</v>
      </c>
      <c r="K27" s="49">
        <v>0</v>
      </c>
    </row>
    <row r="28" spans="1:11" ht="12.75" customHeight="1" x14ac:dyDescent="0.2">
      <c r="A28" s="225" t="s">
        <v>124</v>
      </c>
      <c r="B28" s="225"/>
      <c r="C28" s="225"/>
      <c r="D28" s="225"/>
      <c r="E28" s="225"/>
      <c r="F28" s="225"/>
      <c r="G28" s="11">
        <v>21</v>
      </c>
      <c r="H28" s="49">
        <v>1133</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3068005</v>
      </c>
      <c r="I36" s="49">
        <v>1104995</v>
      </c>
      <c r="J36" s="49">
        <v>3472956</v>
      </c>
      <c r="K36" s="49">
        <v>1340897</v>
      </c>
    </row>
    <row r="37" spans="1:11" ht="12.75" customHeight="1" x14ac:dyDescent="0.2">
      <c r="A37" s="224" t="s">
        <v>361</v>
      </c>
      <c r="B37" s="224"/>
      <c r="C37" s="224"/>
      <c r="D37" s="224"/>
      <c r="E37" s="224"/>
      <c r="F37" s="224"/>
      <c r="G37" s="12">
        <v>30</v>
      </c>
      <c r="H37" s="48">
        <f>SUM(H38:H47)</f>
        <v>95973</v>
      </c>
      <c r="I37" s="48">
        <f>SUM(I38:I47)</f>
        <v>64384</v>
      </c>
      <c r="J37" s="48">
        <f>SUM(J38:J47)</f>
        <v>176236</v>
      </c>
      <c r="K37" s="48">
        <f>SUM(K38:K47)</f>
        <v>75722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42741</v>
      </c>
      <c r="I41" s="49">
        <v>11602</v>
      </c>
      <c r="J41" s="49">
        <v>44756</v>
      </c>
      <c r="K41" s="49">
        <v>14959</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53232</v>
      </c>
      <c r="I44" s="49">
        <v>52782</v>
      </c>
      <c r="J44" s="49">
        <v>131480</v>
      </c>
      <c r="K44" s="49">
        <v>60763</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362</v>
      </c>
      <c r="B48" s="224"/>
      <c r="C48" s="224"/>
      <c r="D48" s="224"/>
      <c r="E48" s="224"/>
      <c r="F48" s="224"/>
      <c r="G48" s="12">
        <v>41</v>
      </c>
      <c r="H48" s="48">
        <f>SUM(H49:H55)</f>
        <v>1184108</v>
      </c>
      <c r="I48" s="48">
        <f>SUM(I49:I55)</f>
        <v>402922</v>
      </c>
      <c r="J48" s="48">
        <f>SUM(J49:J55)</f>
        <v>1234092</v>
      </c>
      <c r="K48" s="48">
        <f>SUM(K49:K55)</f>
        <v>397182</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1183049</v>
      </c>
      <c r="I51" s="49">
        <v>401863</v>
      </c>
      <c r="J51" s="49">
        <v>1195354</v>
      </c>
      <c r="K51" s="49">
        <v>365674</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1059</v>
      </c>
      <c r="I55" s="49">
        <v>1059</v>
      </c>
      <c r="J55" s="49">
        <v>38738</v>
      </c>
      <c r="K55" s="49">
        <v>31508</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49111298</v>
      </c>
      <c r="I60" s="48">
        <f t="shared" ref="I60:K60" si="0">I8+I37+I56+I57</f>
        <v>28787424</v>
      </c>
      <c r="J60" s="48">
        <f t="shared" si="0"/>
        <v>53034914</v>
      </c>
      <c r="K60" s="48">
        <f t="shared" si="0"/>
        <v>29751736</v>
      </c>
    </row>
    <row r="61" spans="1:11" ht="12.75" customHeight="1" x14ac:dyDescent="0.2">
      <c r="A61" s="224" t="s">
        <v>364</v>
      </c>
      <c r="B61" s="224"/>
      <c r="C61" s="224"/>
      <c r="D61" s="224"/>
      <c r="E61" s="224"/>
      <c r="F61" s="224"/>
      <c r="G61" s="12">
        <v>54</v>
      </c>
      <c r="H61" s="48">
        <f>H14+H48+H58+H59</f>
        <v>41973597</v>
      </c>
      <c r="I61" s="48">
        <f t="shared" ref="I61:K61" si="1">I14+I48+I58+I59</f>
        <v>17977992</v>
      </c>
      <c r="J61" s="48">
        <f t="shared" si="1"/>
        <v>43684962</v>
      </c>
      <c r="K61" s="48">
        <f t="shared" si="1"/>
        <v>18454367</v>
      </c>
    </row>
    <row r="62" spans="1:11" ht="12.75" customHeight="1" x14ac:dyDescent="0.2">
      <c r="A62" s="224" t="s">
        <v>365</v>
      </c>
      <c r="B62" s="224"/>
      <c r="C62" s="224"/>
      <c r="D62" s="224"/>
      <c r="E62" s="224"/>
      <c r="F62" s="224"/>
      <c r="G62" s="12">
        <v>55</v>
      </c>
      <c r="H62" s="48">
        <f>H60-H61</f>
        <v>7137701</v>
      </c>
      <c r="I62" s="48">
        <f t="shared" ref="I62:K62" si="2">I60-I61</f>
        <v>10809432</v>
      </c>
      <c r="J62" s="48">
        <f t="shared" si="2"/>
        <v>9349952</v>
      </c>
      <c r="K62" s="48">
        <f t="shared" si="2"/>
        <v>11297369</v>
      </c>
    </row>
    <row r="63" spans="1:11" ht="12.75" customHeight="1" x14ac:dyDescent="0.2">
      <c r="A63" s="229" t="s">
        <v>366</v>
      </c>
      <c r="B63" s="229"/>
      <c r="C63" s="229"/>
      <c r="D63" s="229"/>
      <c r="E63" s="229"/>
      <c r="F63" s="229"/>
      <c r="G63" s="12">
        <v>56</v>
      </c>
      <c r="H63" s="48">
        <f>+IF((H60-H61)&gt;0,(H60-H61),0)</f>
        <v>7137701</v>
      </c>
      <c r="I63" s="48">
        <f t="shared" ref="I63:K63" si="3">+IF((I60-I61)&gt;0,(I60-I61),0)</f>
        <v>10809432</v>
      </c>
      <c r="J63" s="48">
        <f t="shared" si="3"/>
        <v>9349952</v>
      </c>
      <c r="K63" s="48">
        <f t="shared" si="3"/>
        <v>11297369</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-22286</v>
      </c>
      <c r="I65" s="49">
        <v>-7595.73</v>
      </c>
      <c r="J65" s="49">
        <v>-14167</v>
      </c>
      <c r="K65" s="49">
        <v>-4889</v>
      </c>
    </row>
    <row r="66" spans="1:11" ht="12.75" customHeight="1" x14ac:dyDescent="0.2">
      <c r="A66" s="224" t="s">
        <v>368</v>
      </c>
      <c r="B66" s="224"/>
      <c r="C66" s="224"/>
      <c r="D66" s="224"/>
      <c r="E66" s="224"/>
      <c r="F66" s="224"/>
      <c r="G66" s="12">
        <v>59</v>
      </c>
      <c r="H66" s="48">
        <f>H62-H65</f>
        <v>7159987</v>
      </c>
      <c r="I66" s="48">
        <f t="shared" ref="I66:K66" si="5">I62-I65</f>
        <v>10817027.73</v>
      </c>
      <c r="J66" s="48">
        <f t="shared" si="5"/>
        <v>9364119</v>
      </c>
      <c r="K66" s="48">
        <f t="shared" si="5"/>
        <v>11302258</v>
      </c>
    </row>
    <row r="67" spans="1:11" ht="12.75" customHeight="1" x14ac:dyDescent="0.2">
      <c r="A67" s="229" t="s">
        <v>369</v>
      </c>
      <c r="B67" s="229"/>
      <c r="C67" s="229"/>
      <c r="D67" s="229"/>
      <c r="E67" s="229"/>
      <c r="F67" s="229"/>
      <c r="G67" s="12">
        <v>60</v>
      </c>
      <c r="H67" s="48">
        <f>+IF((H62-H65)&gt;0,(H62-H65),0)</f>
        <v>7159987</v>
      </c>
      <c r="I67" s="48">
        <f t="shared" ref="I67:K67" si="6">+IF((I62-I65)&gt;0,(I62-I65),0)</f>
        <v>10817027.73</v>
      </c>
      <c r="J67" s="48">
        <f t="shared" si="6"/>
        <v>9364119</v>
      </c>
      <c r="K67" s="48">
        <f t="shared" si="6"/>
        <v>11302258</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7159987</v>
      </c>
      <c r="I89" s="52">
        <v>10817027.73</v>
      </c>
      <c r="J89" s="52">
        <v>9364119</v>
      </c>
      <c r="K89" s="52">
        <v>11302258</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7159987</v>
      </c>
      <c r="I109" s="51">
        <f>I89+I108</f>
        <v>10817027.73</v>
      </c>
      <c r="J109" s="51">
        <f t="shared" ref="J109:K109" si="12">J89+J108</f>
        <v>9364119</v>
      </c>
      <c r="K109" s="51">
        <f t="shared" si="12"/>
        <v>11302258</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7137701</v>
      </c>
      <c r="I8" s="64">
        <v>9349952</v>
      </c>
    </row>
    <row r="9" spans="1:9" ht="12.75" customHeight="1" x14ac:dyDescent="0.2">
      <c r="A9" s="248" t="s">
        <v>171</v>
      </c>
      <c r="B9" s="248"/>
      <c r="C9" s="248"/>
      <c r="D9" s="248"/>
      <c r="E9" s="248"/>
      <c r="F9" s="248"/>
      <c r="G9" s="65">
        <v>2</v>
      </c>
      <c r="H9" s="66">
        <f>H10+H11+H12+H13+H14+H15+H16+H17</f>
        <v>8516643</v>
      </c>
      <c r="I9" s="66">
        <f>I10+I11+I12+I13+I14+I15+I16+I17</f>
        <v>6908669</v>
      </c>
    </row>
    <row r="10" spans="1:9" ht="12.75" customHeight="1" x14ac:dyDescent="0.2">
      <c r="A10" s="225" t="s">
        <v>172</v>
      </c>
      <c r="B10" s="225"/>
      <c r="C10" s="225"/>
      <c r="D10" s="225"/>
      <c r="E10" s="225"/>
      <c r="F10" s="225"/>
      <c r="G10" s="63">
        <v>3</v>
      </c>
      <c r="H10" s="64">
        <v>7568800</v>
      </c>
      <c r="I10" s="64">
        <v>5826652</v>
      </c>
    </row>
    <row r="11" spans="1:9" ht="22.15" customHeight="1" x14ac:dyDescent="0.2">
      <c r="A11" s="225" t="s">
        <v>173</v>
      </c>
      <c r="B11" s="225"/>
      <c r="C11" s="225"/>
      <c r="D11" s="225"/>
      <c r="E11" s="225"/>
      <c r="F11" s="225"/>
      <c r="G11" s="63">
        <v>4</v>
      </c>
      <c r="H11" s="64">
        <v>1699</v>
      </c>
      <c r="I11" s="64">
        <v>59160</v>
      </c>
    </row>
    <row r="12" spans="1:9" ht="23.45" customHeight="1" x14ac:dyDescent="0.2">
      <c r="A12" s="225" t="s">
        <v>174</v>
      </c>
      <c r="B12" s="225"/>
      <c r="C12" s="225"/>
      <c r="D12" s="225"/>
      <c r="E12" s="225"/>
      <c r="F12" s="225"/>
      <c r="G12" s="63">
        <v>5</v>
      </c>
      <c r="H12" s="64">
        <v>-1133</v>
      </c>
      <c r="I12" s="64">
        <v>0</v>
      </c>
    </row>
    <row r="13" spans="1:9" ht="12.75" customHeight="1" x14ac:dyDescent="0.2">
      <c r="A13" s="225" t="s">
        <v>175</v>
      </c>
      <c r="B13" s="225"/>
      <c r="C13" s="225"/>
      <c r="D13" s="225"/>
      <c r="E13" s="225"/>
      <c r="F13" s="225"/>
      <c r="G13" s="63">
        <v>6</v>
      </c>
      <c r="H13" s="64">
        <v>-95973</v>
      </c>
      <c r="I13" s="64">
        <v>-176236</v>
      </c>
    </row>
    <row r="14" spans="1:9" ht="12.75" customHeight="1" x14ac:dyDescent="0.2">
      <c r="A14" s="225" t="s">
        <v>176</v>
      </c>
      <c r="B14" s="225"/>
      <c r="C14" s="225"/>
      <c r="D14" s="225"/>
      <c r="E14" s="225"/>
      <c r="F14" s="225"/>
      <c r="G14" s="63">
        <v>7</v>
      </c>
      <c r="H14" s="64">
        <v>1183049</v>
      </c>
      <c r="I14" s="64">
        <v>1195354</v>
      </c>
    </row>
    <row r="15" spans="1:9" ht="12.75" customHeight="1" x14ac:dyDescent="0.2">
      <c r="A15" s="225" t="s">
        <v>177</v>
      </c>
      <c r="B15" s="225"/>
      <c r="C15" s="225"/>
      <c r="D15" s="225"/>
      <c r="E15" s="225"/>
      <c r="F15" s="225"/>
      <c r="G15" s="63">
        <v>8</v>
      </c>
      <c r="H15" s="64">
        <v>-148063</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8264</v>
      </c>
      <c r="I17" s="64">
        <v>3739</v>
      </c>
    </row>
    <row r="18" spans="1:9" ht="28.15" customHeight="1" x14ac:dyDescent="0.2">
      <c r="A18" s="247" t="s">
        <v>306</v>
      </c>
      <c r="B18" s="247"/>
      <c r="C18" s="247"/>
      <c r="D18" s="247"/>
      <c r="E18" s="247"/>
      <c r="F18" s="247"/>
      <c r="G18" s="65">
        <v>11</v>
      </c>
      <c r="H18" s="66">
        <f>H8+H9</f>
        <v>15654344</v>
      </c>
      <c r="I18" s="66">
        <f>I8+I9</f>
        <v>16258621</v>
      </c>
    </row>
    <row r="19" spans="1:9" ht="12.75" customHeight="1" x14ac:dyDescent="0.2">
      <c r="A19" s="248" t="s">
        <v>180</v>
      </c>
      <c r="B19" s="248"/>
      <c r="C19" s="248"/>
      <c r="D19" s="248"/>
      <c r="E19" s="248"/>
      <c r="F19" s="248"/>
      <c r="G19" s="65">
        <v>12</v>
      </c>
      <c r="H19" s="66">
        <f>H20+H21+H22+H23</f>
        <v>377605</v>
      </c>
      <c r="I19" s="66">
        <f>I20+I21+I22+I23</f>
        <v>970309</v>
      </c>
    </row>
    <row r="20" spans="1:9" ht="12.75" customHeight="1" x14ac:dyDescent="0.2">
      <c r="A20" s="225" t="s">
        <v>181</v>
      </c>
      <c r="B20" s="225"/>
      <c r="C20" s="225"/>
      <c r="D20" s="225"/>
      <c r="E20" s="225"/>
      <c r="F20" s="225"/>
      <c r="G20" s="63">
        <v>13</v>
      </c>
      <c r="H20" s="64">
        <v>2782434</v>
      </c>
      <c r="I20" s="64">
        <v>1910709</v>
      </c>
    </row>
    <row r="21" spans="1:9" ht="12.75" customHeight="1" x14ac:dyDescent="0.2">
      <c r="A21" s="225" t="s">
        <v>182</v>
      </c>
      <c r="B21" s="225"/>
      <c r="C21" s="225"/>
      <c r="D21" s="225"/>
      <c r="E21" s="225"/>
      <c r="F21" s="225"/>
      <c r="G21" s="63">
        <v>14</v>
      </c>
      <c r="H21" s="64">
        <v>-2414762</v>
      </c>
      <c r="I21" s="64">
        <v>-961218</v>
      </c>
    </row>
    <row r="22" spans="1:9" ht="12.75" customHeight="1" x14ac:dyDescent="0.2">
      <c r="A22" s="225" t="s">
        <v>183</v>
      </c>
      <c r="B22" s="225"/>
      <c r="C22" s="225"/>
      <c r="D22" s="225"/>
      <c r="E22" s="225"/>
      <c r="F22" s="225"/>
      <c r="G22" s="63">
        <v>15</v>
      </c>
      <c r="H22" s="64">
        <v>9933</v>
      </c>
      <c r="I22" s="64">
        <v>20818</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16031949</v>
      </c>
      <c r="I24" s="66">
        <f>I18+I19</f>
        <v>17228930</v>
      </c>
    </row>
    <row r="25" spans="1:9" ht="12.75" customHeight="1" x14ac:dyDescent="0.2">
      <c r="A25" s="190" t="s">
        <v>186</v>
      </c>
      <c r="B25" s="190"/>
      <c r="C25" s="190"/>
      <c r="D25" s="190"/>
      <c r="E25" s="190"/>
      <c r="F25" s="190"/>
      <c r="G25" s="63">
        <v>18</v>
      </c>
      <c r="H25" s="64">
        <v>-1561223</v>
      </c>
      <c r="I25" s="64">
        <v>-1984017</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14470726</v>
      </c>
      <c r="I27" s="66">
        <f>I24+I25+I26</f>
        <v>15244913</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8962</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53232</v>
      </c>
      <c r="I31" s="67">
        <v>131480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53232</v>
      </c>
      <c r="I35" s="68">
        <f>I29+I30+I31+I32+I33+I34</f>
        <v>140442</v>
      </c>
    </row>
    <row r="36" spans="1:9" ht="22.9" customHeight="1" x14ac:dyDescent="0.2">
      <c r="A36" s="190" t="s">
        <v>197</v>
      </c>
      <c r="B36" s="190"/>
      <c r="C36" s="190"/>
      <c r="D36" s="190"/>
      <c r="E36" s="190"/>
      <c r="F36" s="190"/>
      <c r="G36" s="63">
        <v>28</v>
      </c>
      <c r="H36" s="67">
        <v>-3703444</v>
      </c>
      <c r="I36" s="67">
        <v>-3457106</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-3703444</v>
      </c>
      <c r="I41" s="68">
        <f>I36+I37+I38+I39+I40</f>
        <v>-3457106</v>
      </c>
    </row>
    <row r="42" spans="1:9" ht="29.45" customHeight="1" x14ac:dyDescent="0.2">
      <c r="A42" s="252" t="s">
        <v>203</v>
      </c>
      <c r="B42" s="252"/>
      <c r="C42" s="252"/>
      <c r="D42" s="252"/>
      <c r="E42" s="252"/>
      <c r="F42" s="252"/>
      <c r="G42" s="65">
        <v>34</v>
      </c>
      <c r="H42" s="68">
        <f>H35+H41</f>
        <v>-3650212</v>
      </c>
      <c r="I42" s="68">
        <f>I35+I41</f>
        <v>-3316664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21500000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21500000</v>
      </c>
    </row>
    <row r="49" spans="1:9" ht="24.6" customHeight="1" x14ac:dyDescent="0.2">
      <c r="A49" s="190" t="s">
        <v>305</v>
      </c>
      <c r="B49" s="190"/>
      <c r="C49" s="190"/>
      <c r="D49" s="190"/>
      <c r="E49" s="190"/>
      <c r="F49" s="190"/>
      <c r="G49" s="63">
        <v>40</v>
      </c>
      <c r="H49" s="67">
        <v>-12364786</v>
      </c>
      <c r="I49" s="67">
        <v>-26996489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-43743</v>
      </c>
      <c r="I53" s="67">
        <v>-47851</v>
      </c>
    </row>
    <row r="54" spans="1:9" ht="30.6" customHeight="1" x14ac:dyDescent="0.2">
      <c r="A54" s="247" t="s">
        <v>214</v>
      </c>
      <c r="B54" s="247"/>
      <c r="C54" s="247"/>
      <c r="D54" s="247"/>
      <c r="E54" s="247"/>
      <c r="F54" s="247"/>
      <c r="G54" s="65">
        <v>45</v>
      </c>
      <c r="H54" s="68">
        <f>H49+H50+H51+H52+H53</f>
        <v>-12408529</v>
      </c>
      <c r="I54" s="68">
        <f>I49+I50+I51+I52+I53</f>
        <v>-27044340</v>
      </c>
    </row>
    <row r="55" spans="1:9" ht="29.45" customHeight="1" x14ac:dyDescent="0.2">
      <c r="A55" s="252" t="s">
        <v>215</v>
      </c>
      <c r="B55" s="252"/>
      <c r="C55" s="252"/>
      <c r="D55" s="252"/>
      <c r="E55" s="252"/>
      <c r="F55" s="252"/>
      <c r="G55" s="65">
        <v>46</v>
      </c>
      <c r="H55" s="68">
        <f>H48+H54</f>
        <v>-12408529</v>
      </c>
      <c r="I55" s="68">
        <f>I48+I54</f>
        <v>-5544340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-1588015</v>
      </c>
      <c r="I57" s="68">
        <f>I27+I42+I55+I56</f>
        <v>6383909</v>
      </c>
    </row>
    <row r="58" spans="1:9" x14ac:dyDescent="0.2">
      <c r="A58" s="253" t="s">
        <v>218</v>
      </c>
      <c r="B58" s="253"/>
      <c r="C58" s="253"/>
      <c r="D58" s="253"/>
      <c r="E58" s="253"/>
      <c r="F58" s="253"/>
      <c r="G58" s="63">
        <v>49</v>
      </c>
      <c r="H58" s="67">
        <v>9706664</v>
      </c>
      <c r="I58" s="67">
        <v>6871496</v>
      </c>
    </row>
    <row r="59" spans="1:9" ht="31.15" customHeight="1" x14ac:dyDescent="0.2">
      <c r="A59" s="252" t="s">
        <v>219</v>
      </c>
      <c r="B59" s="252"/>
      <c r="C59" s="252"/>
      <c r="D59" s="252"/>
      <c r="E59" s="252"/>
      <c r="F59" s="252"/>
      <c r="G59" s="65">
        <v>50</v>
      </c>
      <c r="H59" s="68">
        <f>H57+H58</f>
        <v>8118649</v>
      </c>
      <c r="I59" s="68">
        <f>I57+I58</f>
        <v>13255405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85" zoomScaleNormal="100" zoomScaleSheetLayoutView="85" workbookViewId="0">
      <selection activeCell="H63" sqref="H6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activeCell="H41" sqref="H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92384936</v>
      </c>
      <c r="I7" s="33">
        <v>0</v>
      </c>
      <c r="J7" s="33">
        <v>5975017</v>
      </c>
      <c r="K7" s="33">
        <v>1221</v>
      </c>
      <c r="L7" s="33">
        <v>1221</v>
      </c>
      <c r="M7" s="33">
        <v>0</v>
      </c>
      <c r="N7" s="33">
        <v>198432</v>
      </c>
      <c r="O7" s="33">
        <v>0</v>
      </c>
      <c r="P7" s="33">
        <v>0</v>
      </c>
      <c r="Q7" s="33">
        <v>0</v>
      </c>
      <c r="R7" s="33">
        <v>0</v>
      </c>
      <c r="S7" s="33">
        <v>0</v>
      </c>
      <c r="T7" s="33">
        <v>0</v>
      </c>
      <c r="U7" s="33">
        <v>-30489754</v>
      </c>
      <c r="V7" s="33">
        <v>0</v>
      </c>
      <c r="W7" s="34">
        <f>H7+I7+J7+K7-L7+M7+N7+O7+P7+Q7+R7+U7+V7+S7+T7</f>
        <v>68068631</v>
      </c>
      <c r="X7" s="33">
        <v>0</v>
      </c>
      <c r="Y7" s="34">
        <f>W7+X7</f>
        <v>68068631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92384936</v>
      </c>
      <c r="I10" s="34">
        <f t="shared" ref="I10:Y10" si="2">I7+I8+I9</f>
        <v>0</v>
      </c>
      <c r="J10" s="34">
        <f t="shared" si="2"/>
        <v>5975017</v>
      </c>
      <c r="K10" s="34">
        <f>K7+K8+K9</f>
        <v>1221</v>
      </c>
      <c r="L10" s="34">
        <f t="shared" si="2"/>
        <v>1221</v>
      </c>
      <c r="M10" s="34">
        <f t="shared" si="2"/>
        <v>0</v>
      </c>
      <c r="N10" s="34">
        <f t="shared" si="2"/>
        <v>198432</v>
      </c>
      <c r="O10" s="34">
        <f t="shared" si="2"/>
        <v>0</v>
      </c>
      <c r="P10" s="34">
        <f t="shared" si="2"/>
        <v>0</v>
      </c>
      <c r="Q10" s="34">
        <f t="shared" si="2"/>
        <v>0</v>
      </c>
      <c r="R10" s="34">
        <f t="shared" si="2"/>
        <v>0</v>
      </c>
      <c r="S10" s="34">
        <f t="shared" si="2"/>
        <v>0</v>
      </c>
      <c r="T10" s="34">
        <f t="shared" si="2"/>
        <v>0</v>
      </c>
      <c r="U10" s="34">
        <f t="shared" si="2"/>
        <v>-30489754</v>
      </c>
      <c r="V10" s="34">
        <f t="shared" si="2"/>
        <v>0</v>
      </c>
      <c r="W10" s="34">
        <f t="shared" si="2"/>
        <v>68068631</v>
      </c>
      <c r="X10" s="34">
        <f t="shared" si="2"/>
        <v>0</v>
      </c>
      <c r="Y10" s="34">
        <f t="shared" si="2"/>
        <v>68068631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18">
        <v>7159987</v>
      </c>
      <c r="W11" s="34">
        <f t="shared" ref="W11:W29" si="3">H11+I11+J11+K11-L11+M11+N11+O11+P11+Q11+R11+U11+V11+S11+T11</f>
        <v>7159987</v>
      </c>
      <c r="X11" s="33">
        <v>0</v>
      </c>
      <c r="Y11" s="34">
        <f t="shared" ref="Y11:Y29" si="4">W11+X11</f>
        <v>7159987</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-79431</v>
      </c>
      <c r="I19" s="33">
        <v>0</v>
      </c>
      <c r="J19" s="33">
        <v>0</v>
      </c>
      <c r="K19" s="33">
        <v>0</v>
      </c>
      <c r="L19" s="33">
        <v>0</v>
      </c>
      <c r="M19" s="33">
        <v>0</v>
      </c>
      <c r="N19" s="33">
        <v>79431</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92305505</v>
      </c>
      <c r="I30" s="36">
        <f t="shared" ref="I30:Y30" si="5">SUM(I10:I29)</f>
        <v>0</v>
      </c>
      <c r="J30" s="36">
        <f t="shared" si="5"/>
        <v>5975017</v>
      </c>
      <c r="K30" s="36">
        <f t="shared" si="5"/>
        <v>1221</v>
      </c>
      <c r="L30" s="36">
        <f t="shared" si="5"/>
        <v>1221</v>
      </c>
      <c r="M30" s="36">
        <f t="shared" si="5"/>
        <v>0</v>
      </c>
      <c r="N30" s="36">
        <f t="shared" si="5"/>
        <v>277863</v>
      </c>
      <c r="O30" s="36">
        <f t="shared" si="5"/>
        <v>0</v>
      </c>
      <c r="P30" s="36">
        <f t="shared" si="5"/>
        <v>0</v>
      </c>
      <c r="Q30" s="36">
        <f t="shared" si="5"/>
        <v>0</v>
      </c>
      <c r="R30" s="36">
        <f t="shared" si="5"/>
        <v>0</v>
      </c>
      <c r="S30" s="36">
        <f t="shared" si="5"/>
        <v>0</v>
      </c>
      <c r="T30" s="36">
        <f t="shared" si="5"/>
        <v>0</v>
      </c>
      <c r="U30" s="36">
        <f t="shared" si="5"/>
        <v>-30489754</v>
      </c>
      <c r="V30" s="36">
        <f t="shared" si="5"/>
        <v>7159987</v>
      </c>
      <c r="W30" s="36">
        <f t="shared" si="5"/>
        <v>75228618</v>
      </c>
      <c r="X30" s="36">
        <f t="shared" si="5"/>
        <v>0</v>
      </c>
      <c r="Y30" s="36">
        <f t="shared" si="5"/>
        <v>75228618</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-79431</v>
      </c>
      <c r="I32" s="34">
        <f t="shared" ref="I32:Y32" si="6">SUM(I12:I20)</f>
        <v>0</v>
      </c>
      <c r="J32" s="34">
        <f t="shared" si="6"/>
        <v>0</v>
      </c>
      <c r="K32" s="34">
        <f t="shared" si="6"/>
        <v>0</v>
      </c>
      <c r="L32" s="34">
        <f t="shared" si="6"/>
        <v>0</v>
      </c>
      <c r="M32" s="34">
        <f t="shared" si="6"/>
        <v>0</v>
      </c>
      <c r="N32" s="34">
        <f t="shared" si="6"/>
        <v>79431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428</v>
      </c>
      <c r="B33" s="299"/>
      <c r="C33" s="299"/>
      <c r="D33" s="299"/>
      <c r="E33" s="299"/>
      <c r="F33" s="299"/>
      <c r="G33" s="7">
        <v>26</v>
      </c>
      <c r="H33" s="34">
        <f>H11+H32</f>
        <v>-79431</v>
      </c>
      <c r="I33" s="34">
        <f t="shared" ref="I33:Y33" si="8">I11+I32</f>
        <v>0</v>
      </c>
      <c r="J33" s="34">
        <f t="shared" si="8"/>
        <v>0</v>
      </c>
      <c r="K33" s="34">
        <f t="shared" si="8"/>
        <v>0</v>
      </c>
      <c r="L33" s="34">
        <f t="shared" si="8"/>
        <v>0</v>
      </c>
      <c r="M33" s="34">
        <f t="shared" si="8"/>
        <v>0</v>
      </c>
      <c r="N33" s="34">
        <f t="shared" si="8"/>
        <v>79431</v>
      </c>
      <c r="O33" s="34">
        <f t="shared" si="8"/>
        <v>0</v>
      </c>
      <c r="P33" s="34">
        <f t="shared" si="8"/>
        <v>0</v>
      </c>
      <c r="Q33" s="34">
        <f t="shared" si="8"/>
        <v>0</v>
      </c>
      <c r="R33" s="34">
        <f t="shared" si="8"/>
        <v>0</v>
      </c>
      <c r="S33" s="34">
        <f t="shared" ref="S33:T33" si="9">S11+S32</f>
        <v>0</v>
      </c>
      <c r="T33" s="34">
        <f t="shared" si="9"/>
        <v>0</v>
      </c>
      <c r="U33" s="34">
        <f t="shared" si="8"/>
        <v>0</v>
      </c>
      <c r="V33" s="34">
        <f t="shared" si="8"/>
        <v>7159987</v>
      </c>
      <c r="W33" s="34">
        <f t="shared" si="8"/>
        <v>7159987</v>
      </c>
      <c r="X33" s="34">
        <f t="shared" si="8"/>
        <v>0</v>
      </c>
      <c r="Y33" s="34">
        <f t="shared" si="8"/>
        <v>7159987</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92305505</v>
      </c>
      <c r="I36" s="33">
        <v>0</v>
      </c>
      <c r="J36" s="33">
        <v>5975017</v>
      </c>
      <c r="K36" s="33">
        <v>1221</v>
      </c>
      <c r="L36" s="33">
        <v>1221</v>
      </c>
      <c r="M36" s="33">
        <v>0</v>
      </c>
      <c r="N36" s="33">
        <v>277863</v>
      </c>
      <c r="O36" s="33">
        <v>0</v>
      </c>
      <c r="P36" s="33">
        <v>0</v>
      </c>
      <c r="Q36" s="33">
        <v>0</v>
      </c>
      <c r="R36" s="33">
        <v>0</v>
      </c>
      <c r="S36" s="33">
        <v>0</v>
      </c>
      <c r="T36" s="33">
        <v>0</v>
      </c>
      <c r="U36" s="33">
        <v>-29088292</v>
      </c>
      <c r="V36" s="33">
        <v>0</v>
      </c>
      <c r="W36" s="37">
        <f>H36+I36+J36+K36-L36+M36+N36+O36+P36+Q36+R36+U36+V36+S36+T36</f>
        <v>69470093</v>
      </c>
      <c r="X36" s="33">
        <v>0</v>
      </c>
      <c r="Y36" s="37">
        <f t="shared" ref="Y36:Y38" si="12">W36+X36</f>
        <v>69470093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92305505</v>
      </c>
      <c r="I39" s="34">
        <f t="shared" ref="I39:Y39" si="14">I36+I37+I38</f>
        <v>0</v>
      </c>
      <c r="J39" s="34">
        <f t="shared" si="14"/>
        <v>5975017</v>
      </c>
      <c r="K39" s="34">
        <f t="shared" si="14"/>
        <v>1221</v>
      </c>
      <c r="L39" s="34">
        <f t="shared" si="14"/>
        <v>1221</v>
      </c>
      <c r="M39" s="34">
        <f t="shared" si="14"/>
        <v>0</v>
      </c>
      <c r="N39" s="34">
        <f t="shared" si="14"/>
        <v>277863</v>
      </c>
      <c r="O39" s="34">
        <f t="shared" si="14"/>
        <v>0</v>
      </c>
      <c r="P39" s="34">
        <f t="shared" si="14"/>
        <v>0</v>
      </c>
      <c r="Q39" s="34">
        <f t="shared" si="14"/>
        <v>0</v>
      </c>
      <c r="R39" s="34">
        <f t="shared" si="14"/>
        <v>0</v>
      </c>
      <c r="S39" s="34">
        <f t="shared" si="14"/>
        <v>0</v>
      </c>
      <c r="T39" s="34">
        <f t="shared" si="14"/>
        <v>0</v>
      </c>
      <c r="U39" s="34">
        <f t="shared" si="14"/>
        <v>-29088292</v>
      </c>
      <c r="V39" s="34">
        <f t="shared" si="14"/>
        <v>0</v>
      </c>
      <c r="W39" s="34">
        <f t="shared" si="14"/>
        <v>69470093</v>
      </c>
      <c r="X39" s="34">
        <f t="shared" si="14"/>
        <v>0</v>
      </c>
      <c r="Y39" s="34">
        <f t="shared" si="14"/>
        <v>69470093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9364119</v>
      </c>
      <c r="W40" s="37">
        <f t="shared" ref="W40:W58" si="15">H40+I40+J40+K40-L40+M40+N40+O40+P40+Q40+R40+U40+V40+S40+T40</f>
        <v>9364119</v>
      </c>
      <c r="X40" s="33">
        <v>0</v>
      </c>
      <c r="Y40" s="37">
        <f t="shared" ref="Y40:Y58" si="16">W40+X40</f>
        <v>9364119</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92305505</v>
      </c>
      <c r="I59" s="36">
        <f t="shared" ref="I59:Y59" si="17">SUM(I39:I58)</f>
        <v>0</v>
      </c>
      <c r="J59" s="36">
        <f t="shared" si="17"/>
        <v>5975017</v>
      </c>
      <c r="K59" s="36">
        <f t="shared" si="17"/>
        <v>1221</v>
      </c>
      <c r="L59" s="36">
        <f t="shared" si="17"/>
        <v>1221</v>
      </c>
      <c r="M59" s="36">
        <f t="shared" si="17"/>
        <v>0</v>
      </c>
      <c r="N59" s="36">
        <f t="shared" si="17"/>
        <v>277863</v>
      </c>
      <c r="O59" s="36">
        <f t="shared" si="17"/>
        <v>0</v>
      </c>
      <c r="P59" s="36">
        <f t="shared" si="17"/>
        <v>0</v>
      </c>
      <c r="Q59" s="36">
        <f t="shared" si="17"/>
        <v>0</v>
      </c>
      <c r="R59" s="36">
        <f t="shared" si="17"/>
        <v>0</v>
      </c>
      <c r="S59" s="36">
        <f t="shared" si="17"/>
        <v>0</v>
      </c>
      <c r="T59" s="36">
        <f t="shared" si="17"/>
        <v>0</v>
      </c>
      <c r="U59" s="36">
        <f t="shared" si="17"/>
        <v>-29088292</v>
      </c>
      <c r="V59" s="36">
        <f t="shared" si="17"/>
        <v>9364119</v>
      </c>
      <c r="W59" s="36">
        <f t="shared" si="17"/>
        <v>78834212</v>
      </c>
      <c r="X59" s="36">
        <f t="shared" si="17"/>
        <v>0</v>
      </c>
      <c r="Y59" s="36">
        <f t="shared" si="17"/>
        <v>78834212</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9364119</v>
      </c>
      <c r="W62" s="37">
        <f t="shared" si="20"/>
        <v>9364119</v>
      </c>
      <c r="X62" s="37">
        <f t="shared" si="20"/>
        <v>0</v>
      </c>
      <c r="Y62" s="37">
        <f t="shared" si="20"/>
        <v>9364119</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view="pageBreakPreview" zoomScaleNormal="66" zoomScaleSheetLayoutView="100" workbookViewId="0">
      <selection activeCell="R39" sqref="R39"/>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353.25" customHeight="1" x14ac:dyDescent="0.2">
      <c r="A40" s="303"/>
      <c r="B40" s="303"/>
      <c r="C40" s="303"/>
      <c r="D40" s="303"/>
      <c r="E40" s="303"/>
      <c r="F40" s="303"/>
      <c r="G40" s="303"/>
      <c r="H40" s="303"/>
      <c r="I40" s="303"/>
    </row>
    <row r="43" spans="1:9" hidden="1" x14ac:dyDescent="0.2"/>
    <row r="44" spans="1:9" hidden="1" x14ac:dyDescent="0.2"/>
    <row r="45" spans="1:9" hidden="1" x14ac:dyDescent="0.2"/>
    <row r="46" spans="1:9" hidden="1" x14ac:dyDescent="0.2"/>
    <row r="47" spans="1:9" hidden="1" x14ac:dyDescent="0.2"/>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2024-04-25T11:57:56Z</cp:lastPrinted>
  <dcterms:created xsi:type="dcterms:W3CDTF">2008-10-17T11:51:54Z</dcterms:created>
  <dcterms:modified xsi:type="dcterms:W3CDTF">2024-10-31T09:59:56Z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