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5B38B37C-958C-4D94-AFF5-CDB199100A3E}"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<sst xmlns="http://schemas.openxmlformats.org/spreadsheetml/2006/main" count="538" uniqueCount="470">
  <si>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</si>
  <si>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</si>
  <si>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</si>
  <si>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</si>
  <si>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</si>
  <si>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</si>
  <si>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</si>
  <si>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</si>
  <si>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</si>
  <si>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</si>
  <si>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</si>
  <si>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</si>
  <si>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</si>
  <si>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</si>
  <si>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</si>
  <si>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</si>
  <si>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</si>
  <si>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</si>
  <si>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</si>
  <si>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</si>
  <si>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</si>
  <si>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</si>
  <si>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</si>
  <si>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</si>
  <si>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</si>
  <si>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</si>
  <si>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</si>
  <si>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</si>
  <si>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</si>
  <si>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</si>
  <si>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</si>
  <si>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</si>
  <si>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</si>
  <si>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</si>
  <si>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</si>
  <si>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</si>
  <si>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</si>
  <si>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</si>
  <si>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</si>
  <si>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</si>
  <si>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</si>
  <si>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</si>
  <si>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</si>
  <si>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</si>
  <si>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</si>
  <si>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</si>
  <si>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</si>
  <si>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</si>
  <si>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</si>
  <si>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</si>
  <si>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</si>
  <si>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</si>
  <si>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</si>
  <si>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</si>
  <si>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</si>
  <si>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</si>
  <si>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</si>
  <si>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</si>
  <si>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</si>
  <si>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</si>
  <si>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</si>
  <si>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</si>
  <si>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</si>
  <si>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</si>
  <si>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</si>
  <si>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</si>
  <si>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</si>
  <si>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</si>
  <si>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</si>
  <si>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</si>
  <si>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</si>
  <si>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</si>
  <si>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</si>
  <si>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</si>
  <si>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</si>
  <si>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</si>
  <si>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</si>
  <si>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</si>
  <si>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</si>
  <si>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</si>
  <si>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</si>
  <si>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</si>
  <si>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</si>
  <si>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</si>
  <si>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</si>
  <si>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</si>
  <si>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</si>
  <si>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</si>
  <si>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</si>
  <si>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</si>
  <si>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</si>
  <si>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</si>
  <si>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</si>
  <si>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</si>
  <si>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</si>
  <si>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</si>
  <si>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</si>
  <si>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</si>
  <si>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</si>
  <si>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</si>
  <si>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</si>
  <si>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</si>
  <si>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</si>
  <si>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</si>
  <si>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</si>
  <si>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</si>
  <si>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</si>
  <si>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</si>
  <si>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</si>
  <si>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</si>
  <si>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</si>
  <si>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</si>
  <si>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</si>
  <si>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</si>
  <si>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</si>
  <si>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</si>
  <si>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</si>
  <si>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</si>
  <si>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</si>
  <si>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</si>
  <si>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</si>
  <si>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</si>
  <si>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</si>
  <si>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</si>
  <si>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</si>
  <si>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</si>
  <si>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</si>
  <si>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</si>
  <si>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</si>
  <si>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</si>
  <si>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</si>
  <si>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</si>
  <si>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</si>
  <si>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</si>
  <si>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</si>
  <si>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</si>
  <si>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</si>
  <si>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</si>
  <si>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</si>
  <si>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</si>
  <si>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</si>
  <si>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</si>
  <si>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</si>
  <si>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</si>
  <si>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</si>
  <si>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</si>
  <si>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</si>
  <si>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</si>
  <si>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</si>
  <si>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</si>
  <si>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</si>
  <si>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</si>
  <si>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</si>
  <si>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</si>
  <si>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</si>
  <si>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</si>
  <si>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</si>
  <si>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</si>
  <si>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</si>
  <si>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</si>
  <si>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</si>
  <si>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</si>
  <si>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</si>
  <si>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</si>
  <si>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</si>
  <si>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</si>
  <si>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</si>
  <si>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</si>
  <si>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</si>
  <si>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</si>
  <si>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</si>
  <si>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</si>
  <si>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</si>
  <si>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</si>
  <si>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</si>
  <si>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</si>
  <si>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</si>
  <si>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</si>
  <si>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</si>
  <si>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</si>
  <si>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</si>
  <si>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</si>
  <si>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</si>
  <si>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</si>
  <si>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</si>
  <si>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</si>
  <si>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</si>
  <si>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</si>
  <si>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</si>
  <si>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</si>
  <si>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</si>
  <si>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</si>
  <si>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</si>
  <si>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</si>
  <si>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</si>
  <si>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</si>
  <si>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</si>
  <si>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</si>
  <si>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</si>
  <si>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</si>
  <si>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</si>
  <si>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</si>
  <si>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</si>
  <si>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</si>
  <si>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</si>
  <si>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</si>
  <si>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</si>
  <si>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</si>
  <si>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</si>
  <si>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</si>
  <si>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</si>
  <si>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</si>
  <si>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</si>
  <si>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</si>
  <si>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</si>
  <si>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</si>
  <si>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</si>
  <si>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</si>
  <si>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</si>
  <si>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</si>
  <si>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</si>
  <si>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</si>
  <si>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</si>
  <si>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</si>
  <si>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</si>
  <si>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</si>
  <si>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</si>
  <si>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</si>
  <si>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</si>
  <si>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</si>
  <si>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</si>
  <si>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</si>
  <si>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</si>
  <si>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</si>
  <si>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</si>
  <si>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</si>
  <si>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</si>
  <si>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</si>
  <si>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</si>
  <si>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</si>
  <si>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</si>
  <si>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</si>
  <si>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</si>
  <si>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</si>
  <si>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</si>
  <si>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</si>
  <si>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</si>
  <si>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</si>
  <si>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</si>
  <si>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</si>
  <si>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</si>
  <si>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</si>
  <si>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</si>
  <si>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</si>
  <si>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</si>
  <si>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</si>
  <si>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</si>
  <si>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</si>
  <si>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</si>
  <si>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</si>
  <si>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</si>
  <si>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</si>
  <si>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</si>
  <si>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</si>
  <si>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</si>
  <si>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</si>
  <si>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</si>
  <si>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</si>
  <si>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</si>
  <si>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</si>
  <si>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</si>
  <si>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</si>
  <si>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</si>
  <si>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</si>
  <si>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</si>
  <si>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</si>
  <si>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</si>
  <si>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</si>
  <si>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</si>
  <si>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</si>
  <si>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</si>
  <si>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</si>
  <si>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</si>
  <si>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</si>
  <si>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</si>
  <si>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</si>
  <si>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</si>
  <si>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</si>
  <si>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</si>
  <si>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</si>
  <si>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</si>
  <si>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</si>
  <si>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</si>
  <si>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</si>
  <si>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</si>
  <si>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</si>
  <si>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</si>
  <si>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</si>
  <si>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</si>
  <si>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</si>
  <si>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</si>
  <si>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</si>
  <si>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</si>
  <si>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</si>
  <si>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</si>
  <si>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</si>
  <si>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</si>
  <si>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</si>
  <si>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</si>
  <si>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</si>
  <si>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</si>
  <si>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</si>
  <si>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</si>
  <si>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</si>
  <si>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</si>
  <si>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</si>
  <si>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</si>
  <si>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</si>
  <si>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</si>
  <si>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</si>
  <si>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</si>
  <si>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</si>
  <si>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</si>
  <si>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</si>
  <si>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</si>
  <si>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</si>
  <si>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</si>
  <si>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</si>
  <si>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</si>
  <si>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</si>
  <si>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</si>
  <si>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</si>
  <si>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</si>
  <si>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</si>
  <si>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</si>
  <si>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</si>
  <si>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</si>
  <si>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</si>
  <si>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</si>
  <si>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</si>
  <si>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</si>
  <si>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</si>
  <si>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</si>
  <si>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</si>
  <si>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</si>
  <si>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</si>
  <si>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</si>
  <si>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</si>
  <si>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</si>
  <si>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</si>
  <si>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</si>
  <si>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</si>
  <si>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</si>
  <si>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</si>
  <si>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</si>
  <si>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</si>
  <si>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</si>
  <si>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</si>
  <si>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</si>
  <si>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</si>
  <si>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</si>
  <si>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</si>
  <si>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</si>
  <si>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</si>
  <si>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</si>
  <si>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</si>
  <si>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</si>
  <si>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</si>
  <si>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</si>
  <si>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</si>
  <si>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</si>
  <si>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</si>
  <si>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</si>
  <si>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</si>
  <si>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</si>
  <si>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</si>
  <si>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</si>
  <si>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</si>
  <si>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</si>
  <si>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</si>
  <si>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</si>
  <si>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</si>
  <si>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</si>
  <si>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</si>
  <si>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</si>
  <si>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</si>
  <si>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</si>
  <si>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</si>
  <si>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</si>
  <si>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</si>
  <si>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</si>
  <si>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</si>
  <si>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</si>
  <si>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</si>
  <si>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</si>
  <si>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</si>
  <si>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</si>
  <si>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</si>
  <si>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</si>
  <si>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</si>
  <si>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</si>
  <si>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</si>
  <si>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</si>
  <si>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</si>
  <si>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</si>
  <si>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</si>
  <si>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</si>
  <si>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</si>
  <si>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</si>
  <si>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</si>
  <si>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</si>
  <si>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</si>
  <si>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</si>
  <si>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</si>
  <si>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</si>
  <si>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</si>
  <si>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</si>
  <si>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</si>
  <si>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</si>
  <si>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</si>
  <si>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</si>
  <si>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</si>
  <si>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</si>
  <si>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</si>
  <si>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</si>
  <si>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</si>
  <si>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</si>
  <si>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</si>
  <si>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</si>
  <si>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</si>
  <si>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</si>
  <si>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</si>
  <si>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</si>
  <si>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</si>
  <si>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</si>
  <si>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</si>
  <si>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</si>
  <si>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</si>
  <si>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</si>
  <si>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</si>
  <si>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</si>
  <si>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</si>
  <si>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</si>
  <si>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</si>
  <si>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</si>
  <si>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</si>
  <si>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</si>
  <si>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</si>
  <si>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</si>
  <si>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</si>
  <si>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</si>
  <si>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</si>
  <si>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</si>
  <si>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</si>
  <si>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</si>
  <si>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</si>
  <si>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</si>
  <si>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</si>
  <si>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</si>
  <si>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</si>
  <si>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</si>
  <si>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</si>
  <si>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Iris Nova d.o.o.</t>
  </si>
  <si>
    <t>Bojan Blagojević</t>
  </si>
  <si>
    <t>01.01.2025.</t>
  </si>
  <si>
    <t>31.03.2025.</t>
  </si>
  <si>
    <t xml:space="preserve">stanje na dan 31.03.2025. </t>
  </si>
  <si>
    <t>u razdoblju 01.01.2025. do 31.03.2025.</t>
  </si>
  <si>
    <t xml:space="preserve">BILJEŠKE UZ FINANCIJSKE IZVJEŠTAJE - TFI
(koji se sastavljaju za tromjesečna razdoblja)
Naziv izdavatelja:   LOŠINJSKA PLOVIDBA HOLDING d.d.
OIB:   84596290185
Izvještajno razdoblje: 01.01.2025.-31.03.2025.
Financijski izvještaj za razdoblje od 01.01.2025. - 31.03.2025.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</si>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</sst>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0" zoomScaleNormal="100" zoomScaleSheetLayoutView="100" workbookViewId="0">
      <selection activeCell="C17" sqref="C17:D17"/>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t="s">
        <v>464</v>
      </c>
      <c r="F4" s="185"/>
      <c r="G4" s="99" t="s">
        <v>0</v>
      </c>
      <c r="H4" s="184" t="s">
        <v>465</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469</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16</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462</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463</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7" zoomScale="110" zoomScaleNormal="100" zoomScaleSheetLayoutView="110" workbookViewId="0">
      <selection activeCell="I8" sqref="I8"/>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18281414</v>
      </c>
      <c r="I9" s="82">
        <f>I10+I17+I27+I38+I43</f>
        <v>18280601</v>
      </c>
    </row>
    <row r="10" spans="1:9" ht="12.75" customHeight="1" x14ac:dyDescent="0.25">
      <c r="A10" s="194" t="s">
        <v>5</v>
      </c>
      <c r="B10" s="194"/>
      <c r="C10" s="194"/>
      <c r="D10" s="194"/>
      <c r="E10" s="194"/>
      <c r="F10" s="194"/>
      <c r="G10" s="12">
        <v>3</v>
      </c>
      <c r="H10" s="82">
        <f>H11+H12+H13+H14+H15+H16</f>
        <v>1377</v>
      </c>
      <c r="I10" s="82">
        <f>I11+I12+I13+I14+I15+I16</f>
        <v>1033</v>
      </c>
    </row>
    <row r="11" spans="1:9" ht="12.75" customHeight="1" x14ac:dyDescent="0.25">
      <c r="A11" s="190" t="s">
        <v>6</v>
      </c>
      <c r="B11" s="190"/>
      <c r="C11" s="190"/>
      <c r="D11" s="190"/>
      <c r="E11" s="190"/>
      <c r="F11" s="190"/>
      <c r="G11" s="11">
        <v>4</v>
      </c>
      <c r="H11" s="18">
        <v>1377</v>
      </c>
      <c r="I11" s="18">
        <v>1033</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4823</v>
      </c>
      <c r="I17" s="82">
        <f>I18+I19+I20+I21+I22+I23+I24+I25+I26</f>
        <v>4354</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4823</v>
      </c>
      <c r="I20" s="18">
        <v>4354</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18275214</v>
      </c>
      <c r="I27" s="82">
        <f>SUM(I28:I37)</f>
        <v>18275214</v>
      </c>
    </row>
    <row r="28" spans="1:9" ht="12.75" customHeight="1" x14ac:dyDescent="0.25">
      <c r="A28" s="190" t="s">
        <v>23</v>
      </c>
      <c r="B28" s="190"/>
      <c r="C28" s="190"/>
      <c r="D28" s="190"/>
      <c r="E28" s="190"/>
      <c r="F28" s="190"/>
      <c r="G28" s="11">
        <v>21</v>
      </c>
      <c r="H28" s="18">
        <v>18275214</v>
      </c>
      <c r="I28" s="18">
        <v>18275214</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160661</v>
      </c>
      <c r="I44" s="82">
        <f>I45+I53+I60+I70</f>
        <v>218533</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158889</v>
      </c>
      <c r="I53" s="82">
        <f>SUM(I54:I59)</f>
        <v>153482</v>
      </c>
    </row>
    <row r="54" spans="1:9" ht="12.75" customHeight="1" x14ac:dyDescent="0.25">
      <c r="A54" s="190" t="s">
        <v>48</v>
      </c>
      <c r="B54" s="190"/>
      <c r="C54" s="190"/>
      <c r="D54" s="190"/>
      <c r="E54" s="190"/>
      <c r="F54" s="190"/>
      <c r="G54" s="11">
        <v>47</v>
      </c>
      <c r="H54" s="18">
        <v>152704</v>
      </c>
      <c r="I54" s="18">
        <v>139012</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1499</v>
      </c>
      <c r="I56" s="18">
        <v>249</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3303</v>
      </c>
      <c r="I58" s="18">
        <v>10777</v>
      </c>
    </row>
    <row r="59" spans="1:9" ht="12.75" customHeight="1" x14ac:dyDescent="0.25">
      <c r="A59" s="190" t="s">
        <v>53</v>
      </c>
      <c r="B59" s="190"/>
      <c r="C59" s="190"/>
      <c r="D59" s="190"/>
      <c r="E59" s="190"/>
      <c r="F59" s="190"/>
      <c r="G59" s="11">
        <v>52</v>
      </c>
      <c r="H59" s="18">
        <v>1383</v>
      </c>
      <c r="I59" s="18">
        <v>3444</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1772</v>
      </c>
      <c r="I70" s="18">
        <v>65051</v>
      </c>
    </row>
    <row r="71" spans="1:9" ht="12.75" customHeight="1" x14ac:dyDescent="0.25">
      <c r="A71" s="191" t="s">
        <v>58</v>
      </c>
      <c r="B71" s="191"/>
      <c r="C71" s="191"/>
      <c r="D71" s="191"/>
      <c r="E71" s="191"/>
      <c r="F71" s="191"/>
      <c r="G71" s="11">
        <v>64</v>
      </c>
      <c r="H71" s="18">
        <v>0</v>
      </c>
      <c r="I71" s="18">
        <v>0</v>
      </c>
    </row>
    <row r="72" spans="1:9" ht="12.75" customHeight="1" x14ac:dyDescent="0.25">
      <c r="A72" s="192" t="s">
        <v>304</v>
      </c>
      <c r="B72" s="192"/>
      <c r="C72" s="192"/>
      <c r="D72" s="192"/>
      <c r="E72" s="192"/>
      <c r="F72" s="192"/>
      <c r="G72" s="12">
        <v>65</v>
      </c>
      <c r="H72" s="82">
        <f>H8+H9+H44+H71</f>
        <v>18442075</v>
      </c>
      <c r="I72" s="82">
        <f>I8+I9+I44+I71</f>
        <v>18499134</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18371444</v>
      </c>
      <c r="I75" s="83">
        <f>I76+I77+I78+I84+I85+I91+I94+I97</f>
        <v>18395579</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918046</v>
      </c>
      <c r="I77" s="18">
        <v>918046</v>
      </c>
    </row>
    <row r="78" spans="1:9" ht="12.75" customHeight="1" x14ac:dyDescent="0.25">
      <c r="A78" s="194" t="s">
        <v>63</v>
      </c>
      <c r="B78" s="194"/>
      <c r="C78" s="194"/>
      <c r="D78" s="194"/>
      <c r="E78" s="194"/>
      <c r="F78" s="194"/>
      <c r="G78" s="12">
        <v>70</v>
      </c>
      <c r="H78" s="83">
        <f>SUM(H79:H83)</f>
        <v>835218</v>
      </c>
      <c r="I78" s="83">
        <f>SUM(I79:I83)</f>
        <v>835218</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112272</v>
      </c>
      <c r="I80" s="18">
        <v>111272</v>
      </c>
    </row>
    <row r="81" spans="1:9" ht="12.75" customHeight="1" x14ac:dyDescent="0.25">
      <c r="A81" s="190" t="s">
        <v>66</v>
      </c>
      <c r="B81" s="190"/>
      <c r="C81" s="190"/>
      <c r="D81" s="190"/>
      <c r="E81" s="190"/>
      <c r="F81" s="190"/>
      <c r="G81" s="11">
        <v>73</v>
      </c>
      <c r="H81" s="18">
        <v>-112272</v>
      </c>
      <c r="I81" s="18">
        <v>-111272</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-1199</v>
      </c>
      <c r="I91" s="82">
        <f>I92-I93</f>
        <v>57779</v>
      </c>
    </row>
    <row r="92" spans="1:9" ht="12.75" customHeight="1" x14ac:dyDescent="0.25">
      <c r="A92" s="190" t="s">
        <v>72</v>
      </c>
      <c r="B92" s="190"/>
      <c r="C92" s="190"/>
      <c r="D92" s="190"/>
      <c r="E92" s="190"/>
      <c r="F92" s="190"/>
      <c r="G92" s="11">
        <v>84</v>
      </c>
      <c r="H92" s="18">
        <v>0</v>
      </c>
      <c r="I92" s="18">
        <v>57779</v>
      </c>
    </row>
    <row r="93" spans="1:9" ht="12.75" customHeight="1" x14ac:dyDescent="0.25">
      <c r="A93" s="190" t="s">
        <v>73</v>
      </c>
      <c r="B93" s="190"/>
      <c r="C93" s="190"/>
      <c r="D93" s="190"/>
      <c r="E93" s="190"/>
      <c r="F93" s="190"/>
      <c r="G93" s="11">
        <v>85</v>
      </c>
      <c r="H93" s="18">
        <v>1199</v>
      </c>
      <c r="I93" s="18">
        <v>0</v>
      </c>
    </row>
    <row r="94" spans="1:9" ht="12.75" customHeight="1" x14ac:dyDescent="0.25">
      <c r="A94" s="194" t="s">
        <v>353</v>
      </c>
      <c r="B94" s="194"/>
      <c r="C94" s="194"/>
      <c r="D94" s="194"/>
      <c r="E94" s="194"/>
      <c r="F94" s="194"/>
      <c r="G94" s="12">
        <v>86</v>
      </c>
      <c r="H94" s="82">
        <f>H95-H96</f>
        <v>58979</v>
      </c>
      <c r="I94" s="82">
        <f>I95-I96</f>
        <v>24136</v>
      </c>
    </row>
    <row r="95" spans="1:9" ht="12.75" customHeight="1" x14ac:dyDescent="0.25">
      <c r="A95" s="190" t="s">
        <v>74</v>
      </c>
      <c r="B95" s="190"/>
      <c r="C95" s="190"/>
      <c r="D95" s="190"/>
      <c r="E95" s="190"/>
      <c r="F95" s="190"/>
      <c r="G95" s="11">
        <v>87</v>
      </c>
      <c r="H95" s="18">
        <v>58979</v>
      </c>
      <c r="I95" s="18">
        <v>24136</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16992</v>
      </c>
      <c r="I98" s="82">
        <f>SUM(I99:I104)</f>
        <v>12144</v>
      </c>
    </row>
    <row r="99" spans="1:9" ht="12.75" customHeight="1" x14ac:dyDescent="0.25">
      <c r="A99" s="190" t="s">
        <v>77</v>
      </c>
      <c r="B99" s="190"/>
      <c r="C99" s="190"/>
      <c r="D99" s="190"/>
      <c r="E99" s="190"/>
      <c r="F99" s="190"/>
      <c r="G99" s="11">
        <v>91</v>
      </c>
      <c r="H99" s="18">
        <v>16992</v>
      </c>
      <c r="I99" s="18">
        <v>12144</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27</v>
      </c>
      <c r="I105" s="82">
        <f>SUM(I106:I116)</f>
        <v>0</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27</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53612</v>
      </c>
      <c r="I117" s="82">
        <f>SUM(I118:I131)</f>
        <v>91411</v>
      </c>
    </row>
    <row r="118" spans="1:9" ht="12.75" customHeight="1" x14ac:dyDescent="0.25">
      <c r="A118" s="190" t="s">
        <v>83</v>
      </c>
      <c r="B118" s="190"/>
      <c r="C118" s="190"/>
      <c r="D118" s="190"/>
      <c r="E118" s="190"/>
      <c r="F118" s="190"/>
      <c r="G118" s="11">
        <v>110</v>
      </c>
      <c r="H118" s="18">
        <v>0</v>
      </c>
      <c r="I118" s="18">
        <v>9785</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0</v>
      </c>
      <c r="I123" s="18">
        <v>0</v>
      </c>
    </row>
    <row r="124" spans="1:9" ht="12.75" customHeight="1" x14ac:dyDescent="0.25">
      <c r="A124" s="190" t="s">
        <v>89</v>
      </c>
      <c r="B124" s="190"/>
      <c r="C124" s="190"/>
      <c r="D124" s="190"/>
      <c r="E124" s="190"/>
      <c r="F124" s="190"/>
      <c r="G124" s="11">
        <v>116</v>
      </c>
      <c r="H124" s="18">
        <v>0</v>
      </c>
      <c r="I124" s="18">
        <v>255</v>
      </c>
    </row>
    <row r="125" spans="1:9" ht="12.75" customHeight="1" x14ac:dyDescent="0.25">
      <c r="A125" s="190" t="s">
        <v>90</v>
      </c>
      <c r="B125" s="190"/>
      <c r="C125" s="190"/>
      <c r="D125" s="190"/>
      <c r="E125" s="190"/>
      <c r="F125" s="190"/>
      <c r="G125" s="11">
        <v>117</v>
      </c>
      <c r="H125" s="18">
        <v>6148</v>
      </c>
      <c r="I125" s="18">
        <v>20047</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21825</v>
      </c>
      <c r="I127" s="18">
        <v>24057</v>
      </c>
    </row>
    <row r="128" spans="1:9" x14ac:dyDescent="0.25">
      <c r="A128" s="190" t="s">
        <v>95</v>
      </c>
      <c r="B128" s="190"/>
      <c r="C128" s="190"/>
      <c r="D128" s="190"/>
      <c r="E128" s="190"/>
      <c r="F128" s="190"/>
      <c r="G128" s="11">
        <v>120</v>
      </c>
      <c r="H128" s="18">
        <v>25510</v>
      </c>
      <c r="I128" s="18">
        <v>37104</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129</v>
      </c>
      <c r="I131" s="18">
        <v>163</v>
      </c>
    </row>
    <row r="132" spans="1:9" ht="22.2"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18442075</v>
      </c>
      <c r="I133" s="82">
        <f>I75+I98+I105+I117+I132</f>
        <v>18499134</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7" zoomScale="110" zoomScaleNormal="85" zoomScaleSheetLayoutView="110" workbookViewId="0">
      <selection activeCell="H82" sqref="H82:K8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158851</v>
      </c>
      <c r="I8" s="48">
        <f>SUM(I9:I13)</f>
        <v>158851</v>
      </c>
      <c r="J8" s="48">
        <f>SUM(J9:J13)</f>
        <v>175439</v>
      </c>
      <c r="K8" s="48">
        <f>SUM(K9:K13)</f>
        <v>175439</v>
      </c>
    </row>
    <row r="9" spans="1:11" ht="12.75" customHeight="1" x14ac:dyDescent="0.25">
      <c r="A9" s="190" t="s">
        <v>115</v>
      </c>
      <c r="B9" s="190"/>
      <c r="C9" s="190"/>
      <c r="D9" s="190"/>
      <c r="E9" s="190"/>
      <c r="F9" s="190"/>
      <c r="G9" s="11">
        <v>2</v>
      </c>
      <c r="H9" s="49">
        <v>142091</v>
      </c>
      <c r="I9" s="49">
        <v>142091</v>
      </c>
      <c r="J9" s="49">
        <v>167731</v>
      </c>
      <c r="K9" s="49">
        <v>167731</v>
      </c>
    </row>
    <row r="10" spans="1:11" ht="12.75" customHeight="1" x14ac:dyDescent="0.25">
      <c r="A10" s="190" t="s">
        <v>116</v>
      </c>
      <c r="B10" s="190"/>
      <c r="C10" s="190"/>
      <c r="D10" s="190"/>
      <c r="E10" s="190"/>
      <c r="F10" s="190"/>
      <c r="G10" s="11">
        <v>3</v>
      </c>
      <c r="H10" s="49">
        <v>3597</v>
      </c>
      <c r="I10" s="49">
        <v>3597</v>
      </c>
      <c r="J10" s="49">
        <v>597</v>
      </c>
      <c r="K10" s="49">
        <v>597</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8127</v>
      </c>
      <c r="I12" s="49">
        <v>8127</v>
      </c>
      <c r="J12" s="49">
        <v>2262</v>
      </c>
      <c r="K12" s="49">
        <v>2262</v>
      </c>
    </row>
    <row r="13" spans="1:11" ht="12.75" customHeight="1" x14ac:dyDescent="0.25">
      <c r="A13" s="190" t="s">
        <v>119</v>
      </c>
      <c r="B13" s="190"/>
      <c r="C13" s="190"/>
      <c r="D13" s="190"/>
      <c r="E13" s="190"/>
      <c r="F13" s="190"/>
      <c r="G13" s="11">
        <v>6</v>
      </c>
      <c r="H13" s="49">
        <v>5036</v>
      </c>
      <c r="I13" s="49">
        <v>5036</v>
      </c>
      <c r="J13" s="49">
        <v>4849</v>
      </c>
      <c r="K13" s="49">
        <v>4849</v>
      </c>
    </row>
    <row r="14" spans="1:11" ht="12.75" customHeight="1" x14ac:dyDescent="0.25">
      <c r="A14" s="221" t="s">
        <v>360</v>
      </c>
      <c r="B14" s="221"/>
      <c r="C14" s="221"/>
      <c r="D14" s="221"/>
      <c r="E14" s="221"/>
      <c r="F14" s="221"/>
      <c r="G14" s="12">
        <v>7</v>
      </c>
      <c r="H14" s="48">
        <f>H15+H16+H20+H24+H25+H26+H29+H36</f>
        <v>146178</v>
      </c>
      <c r="I14" s="48">
        <f>I15+I16+I20+I24+I25+I26+I29+I36</f>
        <v>146178</v>
      </c>
      <c r="J14" s="48">
        <f>J15+J16+J20+J24+J25+J26+J29+J36</f>
        <v>148620</v>
      </c>
      <c r="K14" s="48">
        <f>K15+K16+K20+K24+K25+K26+K29+K36</f>
        <v>148620</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34240</v>
      </c>
      <c r="I16" s="48">
        <f>SUM(I17:I19)</f>
        <v>34240</v>
      </c>
      <c r="J16" s="48">
        <f>SUM(J17:J19)</f>
        <v>33339</v>
      </c>
      <c r="K16" s="48">
        <f>SUM(K17:K19)</f>
        <v>33339</v>
      </c>
    </row>
    <row r="17" spans="1:11" ht="12.75" customHeight="1" x14ac:dyDescent="0.25">
      <c r="A17" s="224" t="s">
        <v>120</v>
      </c>
      <c r="B17" s="224"/>
      <c r="C17" s="224"/>
      <c r="D17" s="224"/>
      <c r="E17" s="224"/>
      <c r="F17" s="224"/>
      <c r="G17" s="11">
        <v>10</v>
      </c>
      <c r="H17" s="49">
        <v>1953</v>
      </c>
      <c r="I17" s="49">
        <v>1953</v>
      </c>
      <c r="J17" s="49">
        <v>1073</v>
      </c>
      <c r="K17" s="49">
        <v>1073</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32287</v>
      </c>
      <c r="I19" s="49">
        <v>32287</v>
      </c>
      <c r="J19" s="49">
        <v>32266</v>
      </c>
      <c r="K19" s="49">
        <v>32266</v>
      </c>
    </row>
    <row r="20" spans="1:11" ht="12.75" customHeight="1" x14ac:dyDescent="0.25">
      <c r="A20" s="194" t="s">
        <v>441</v>
      </c>
      <c r="B20" s="194"/>
      <c r="C20" s="194"/>
      <c r="D20" s="194"/>
      <c r="E20" s="194"/>
      <c r="F20" s="194"/>
      <c r="G20" s="12">
        <v>13</v>
      </c>
      <c r="H20" s="48">
        <f>SUM(H21:H23)</f>
        <v>89058</v>
      </c>
      <c r="I20" s="48">
        <f>SUM(I21:I23)</f>
        <v>89058</v>
      </c>
      <c r="J20" s="48">
        <f>SUM(J21:J23)</f>
        <v>96920</v>
      </c>
      <c r="K20" s="48">
        <f>SUM(K21:K23)</f>
        <v>96920</v>
      </c>
    </row>
    <row r="21" spans="1:11" ht="12.75" customHeight="1" x14ac:dyDescent="0.25">
      <c r="A21" s="224" t="s">
        <v>105</v>
      </c>
      <c r="B21" s="224"/>
      <c r="C21" s="224"/>
      <c r="D21" s="224"/>
      <c r="E21" s="224"/>
      <c r="F21" s="224"/>
      <c r="G21" s="11">
        <v>14</v>
      </c>
      <c r="H21" s="49">
        <v>55545</v>
      </c>
      <c r="I21" s="49">
        <v>55545</v>
      </c>
      <c r="J21" s="49">
        <v>58142</v>
      </c>
      <c r="K21" s="49">
        <v>58142</v>
      </c>
    </row>
    <row r="22" spans="1:11" ht="12.75" customHeight="1" x14ac:dyDescent="0.25">
      <c r="A22" s="224" t="s">
        <v>106</v>
      </c>
      <c r="B22" s="224"/>
      <c r="C22" s="224"/>
      <c r="D22" s="224"/>
      <c r="E22" s="224"/>
      <c r="F22" s="224"/>
      <c r="G22" s="11">
        <v>15</v>
      </c>
      <c r="H22" s="49">
        <v>22779</v>
      </c>
      <c r="I22" s="49">
        <v>22779</v>
      </c>
      <c r="J22" s="49">
        <v>25051</v>
      </c>
      <c r="K22" s="49">
        <v>25051</v>
      </c>
    </row>
    <row r="23" spans="1:11" ht="12.75" customHeight="1" x14ac:dyDescent="0.25">
      <c r="A23" s="224" t="s">
        <v>107</v>
      </c>
      <c r="B23" s="224"/>
      <c r="C23" s="224"/>
      <c r="D23" s="224"/>
      <c r="E23" s="224"/>
      <c r="F23" s="224"/>
      <c r="G23" s="11">
        <v>16</v>
      </c>
      <c r="H23" s="49">
        <v>10734</v>
      </c>
      <c r="I23" s="49">
        <v>10734</v>
      </c>
      <c r="J23" s="49">
        <v>13727</v>
      </c>
      <c r="K23" s="49">
        <v>13727</v>
      </c>
    </row>
    <row r="24" spans="1:11" ht="12.75" customHeight="1" x14ac:dyDescent="0.25">
      <c r="A24" s="190" t="s">
        <v>108</v>
      </c>
      <c r="B24" s="190"/>
      <c r="C24" s="190"/>
      <c r="D24" s="190"/>
      <c r="E24" s="190"/>
      <c r="F24" s="190"/>
      <c r="G24" s="11">
        <v>17</v>
      </c>
      <c r="H24" s="49">
        <v>1981</v>
      </c>
      <c r="I24" s="49">
        <v>1981</v>
      </c>
      <c r="J24" s="49">
        <v>814</v>
      </c>
      <c r="K24" s="49">
        <v>814</v>
      </c>
    </row>
    <row r="25" spans="1:11" ht="12.75" customHeight="1" x14ac:dyDescent="0.25">
      <c r="A25" s="190" t="s">
        <v>109</v>
      </c>
      <c r="B25" s="190"/>
      <c r="C25" s="190"/>
      <c r="D25" s="190"/>
      <c r="E25" s="190"/>
      <c r="F25" s="190"/>
      <c r="G25" s="11">
        <v>18</v>
      </c>
      <c r="H25" s="49">
        <v>19291</v>
      </c>
      <c r="I25" s="49">
        <v>19291</v>
      </c>
      <c r="J25" s="49">
        <v>15110</v>
      </c>
      <c r="K25" s="49">
        <v>15110</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1608</v>
      </c>
      <c r="I36" s="49">
        <v>1608</v>
      </c>
      <c r="J36" s="49">
        <v>2437</v>
      </c>
      <c r="K36" s="49">
        <v>2437</v>
      </c>
    </row>
    <row r="37" spans="1:11" ht="12.75" customHeight="1" x14ac:dyDescent="0.25">
      <c r="A37" s="221" t="s">
        <v>361</v>
      </c>
      <c r="B37" s="221"/>
      <c r="C37" s="221"/>
      <c r="D37" s="221"/>
      <c r="E37" s="221"/>
      <c r="F37" s="221"/>
      <c r="G37" s="12">
        <v>30</v>
      </c>
      <c r="H37" s="48">
        <f>SUM(H38:H47)</f>
        <v>9</v>
      </c>
      <c r="I37" s="48">
        <f>SUM(I38:I47)</f>
        <v>9</v>
      </c>
      <c r="J37" s="48">
        <f>SUM(J38:J47)</f>
        <v>0</v>
      </c>
      <c r="K37" s="48">
        <f>SUM(K38:K47)</f>
        <v>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9</v>
      </c>
      <c r="I44" s="49">
        <v>9</v>
      </c>
      <c r="J44" s="49">
        <v>0</v>
      </c>
      <c r="K44" s="49">
        <v>0</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41</v>
      </c>
      <c r="I48" s="48">
        <f>SUM(I49:I55)</f>
        <v>41</v>
      </c>
      <c r="J48" s="48">
        <f>SUM(J49:J55)</f>
        <v>2</v>
      </c>
      <c r="K48" s="48">
        <f>SUM(K49:K55)</f>
        <v>2</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41</v>
      </c>
      <c r="I51" s="49">
        <v>41</v>
      </c>
      <c r="J51" s="49">
        <v>2</v>
      </c>
      <c r="K51" s="49">
        <v>2</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158860</v>
      </c>
      <c r="I60" s="48">
        <f t="shared" ref="I60:K60" si="0">I8+I37+I56+I57</f>
        <v>158860</v>
      </c>
      <c r="J60" s="48">
        <f t="shared" si="0"/>
        <v>175439</v>
      </c>
      <c r="K60" s="48">
        <f t="shared" si="0"/>
        <v>175439</v>
      </c>
    </row>
    <row r="61" spans="1:11" ht="12.75" customHeight="1" x14ac:dyDescent="0.25">
      <c r="A61" s="221" t="s">
        <v>364</v>
      </c>
      <c r="B61" s="221"/>
      <c r="C61" s="221"/>
      <c r="D61" s="221"/>
      <c r="E61" s="221"/>
      <c r="F61" s="221"/>
      <c r="G61" s="12">
        <v>54</v>
      </c>
      <c r="H61" s="48">
        <f>H14+H48+H58+H59</f>
        <v>146219</v>
      </c>
      <c r="I61" s="48">
        <f t="shared" ref="I61:K61" si="1">I14+I48+I58+I59</f>
        <v>146219</v>
      </c>
      <c r="J61" s="48">
        <f t="shared" si="1"/>
        <v>148622</v>
      </c>
      <c r="K61" s="48">
        <f t="shared" si="1"/>
        <v>148622</v>
      </c>
    </row>
    <row r="62" spans="1:11" ht="12.75" customHeight="1" x14ac:dyDescent="0.25">
      <c r="A62" s="221" t="s">
        <v>365</v>
      </c>
      <c r="B62" s="221"/>
      <c r="C62" s="221"/>
      <c r="D62" s="221"/>
      <c r="E62" s="221"/>
      <c r="F62" s="221"/>
      <c r="G62" s="12">
        <v>55</v>
      </c>
      <c r="H62" s="48">
        <f>H60-H61</f>
        <v>12641</v>
      </c>
      <c r="I62" s="48">
        <f t="shared" ref="I62:K62" si="2">I60-I61</f>
        <v>12641</v>
      </c>
      <c r="J62" s="48">
        <f t="shared" si="2"/>
        <v>26817</v>
      </c>
      <c r="K62" s="48">
        <f t="shared" si="2"/>
        <v>26817</v>
      </c>
    </row>
    <row r="63" spans="1:11" ht="12.75" customHeight="1" x14ac:dyDescent="0.25">
      <c r="A63" s="222" t="s">
        <v>366</v>
      </c>
      <c r="B63" s="222"/>
      <c r="C63" s="222"/>
      <c r="D63" s="222"/>
      <c r="E63" s="222"/>
      <c r="F63" s="222"/>
      <c r="G63" s="12">
        <v>56</v>
      </c>
      <c r="H63" s="48">
        <f>+IF((H60-H61)&gt;0,(H60-H61),0)</f>
        <v>12641</v>
      </c>
      <c r="I63" s="48">
        <f t="shared" ref="I63:K63" si="3">+IF((I60-I61)&gt;0,(I60-I61),0)</f>
        <v>12641</v>
      </c>
      <c r="J63" s="48">
        <f t="shared" si="3"/>
        <v>26817</v>
      </c>
      <c r="K63" s="48">
        <f t="shared" si="3"/>
        <v>26817</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1264</v>
      </c>
      <c r="I65" s="49">
        <v>1264</v>
      </c>
      <c r="J65" s="49">
        <v>2681</v>
      </c>
      <c r="K65" s="49">
        <v>2681</v>
      </c>
    </row>
    <row r="66" spans="1:11" ht="12.75" customHeight="1" x14ac:dyDescent="0.25">
      <c r="A66" s="221" t="s">
        <v>368</v>
      </c>
      <c r="B66" s="221"/>
      <c r="C66" s="221"/>
      <c r="D66" s="221"/>
      <c r="E66" s="221"/>
      <c r="F66" s="221"/>
      <c r="G66" s="12">
        <v>59</v>
      </c>
      <c r="H66" s="48">
        <f>H62-H65</f>
        <v>11377</v>
      </c>
      <c r="I66" s="48">
        <f t="shared" ref="I66:K66" si="5">I62-I65</f>
        <v>11377</v>
      </c>
      <c r="J66" s="48">
        <f t="shared" si="5"/>
        <v>24136</v>
      </c>
      <c r="K66" s="48">
        <f t="shared" si="5"/>
        <v>24136</v>
      </c>
    </row>
    <row r="67" spans="1:11" ht="12.75" customHeight="1" x14ac:dyDescent="0.25">
      <c r="A67" s="222" t="s">
        <v>369</v>
      </c>
      <c r="B67" s="222"/>
      <c r="C67" s="222"/>
      <c r="D67" s="222"/>
      <c r="E67" s="222"/>
      <c r="F67" s="222"/>
      <c r="G67" s="12">
        <v>60</v>
      </c>
      <c r="H67" s="48">
        <f>+IF((H62-H65)&gt;0,(H62-H65),0)</f>
        <v>11377</v>
      </c>
      <c r="I67" s="48">
        <f t="shared" ref="I67:K67" si="6">+IF((I62-I65)&gt;0,(I62-I65),0)</f>
        <v>11377</v>
      </c>
      <c r="J67" s="48">
        <f t="shared" si="6"/>
        <v>24136</v>
      </c>
      <c r="K67" s="48">
        <f t="shared" si="6"/>
        <v>24136</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11377</v>
      </c>
      <c r="I89" s="52">
        <v>11377</v>
      </c>
      <c r="J89" s="52">
        <v>24136</v>
      </c>
      <c r="K89" s="52">
        <v>24136</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11377</v>
      </c>
      <c r="I109" s="51">
        <f>I89+I108</f>
        <v>11377</v>
      </c>
      <c r="J109" s="51">
        <f t="shared" ref="J109:K109" si="12">J89+J108</f>
        <v>24136</v>
      </c>
      <c r="K109" s="51">
        <f t="shared" si="12"/>
        <v>24136</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85" zoomScaleNormal="100" zoomScaleSheetLayoutView="85" workbookViewId="0">
      <selection activeCell="I24" sqref="I2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467</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12641</v>
      </c>
      <c r="I8" s="64">
        <v>26818</v>
      </c>
    </row>
    <row r="9" spans="1:9" ht="12.75" customHeight="1" x14ac:dyDescent="0.25">
      <c r="A9" s="245" t="s">
        <v>171</v>
      </c>
      <c r="B9" s="245"/>
      <c r="C9" s="245"/>
      <c r="D9" s="245"/>
      <c r="E9" s="245"/>
      <c r="F9" s="245"/>
      <c r="G9" s="65">
        <v>2</v>
      </c>
      <c r="H9" s="66">
        <f>H10+H11+H12+H13+H14+H15+H16+H17</f>
        <v>-3022</v>
      </c>
      <c r="I9" s="66">
        <f>I10+I11+I12+I13+I14+I15+I16+I17</f>
        <v>-4032</v>
      </c>
    </row>
    <row r="10" spans="1:9" ht="12.75" customHeight="1" x14ac:dyDescent="0.25">
      <c r="A10" s="224" t="s">
        <v>172</v>
      </c>
      <c r="B10" s="224"/>
      <c r="C10" s="224"/>
      <c r="D10" s="224"/>
      <c r="E10" s="224"/>
      <c r="F10" s="224"/>
      <c r="G10" s="63">
        <v>3</v>
      </c>
      <c r="H10" s="64">
        <v>1981</v>
      </c>
      <c r="I10" s="64">
        <v>814</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-9</v>
      </c>
      <c r="I13" s="64">
        <v>0</v>
      </c>
    </row>
    <row r="14" spans="1:9" ht="12.75" customHeight="1" x14ac:dyDescent="0.25">
      <c r="A14" s="224" t="s">
        <v>176</v>
      </c>
      <c r="B14" s="224"/>
      <c r="C14" s="224"/>
      <c r="D14" s="224"/>
      <c r="E14" s="224"/>
      <c r="F14" s="224"/>
      <c r="G14" s="63">
        <v>7</v>
      </c>
      <c r="H14" s="64">
        <v>41</v>
      </c>
      <c r="I14" s="64">
        <v>2</v>
      </c>
    </row>
    <row r="15" spans="1:9" ht="12.75" customHeight="1" x14ac:dyDescent="0.25">
      <c r="A15" s="224" t="s">
        <v>177</v>
      </c>
      <c r="B15" s="224"/>
      <c r="C15" s="224"/>
      <c r="D15" s="224"/>
      <c r="E15" s="224"/>
      <c r="F15" s="224"/>
      <c r="G15" s="63">
        <v>8</v>
      </c>
      <c r="H15" s="64">
        <v>-5035</v>
      </c>
      <c r="I15" s="64">
        <v>-4848</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9619</v>
      </c>
      <c r="I18" s="66">
        <f>I8+I9</f>
        <v>22786</v>
      </c>
    </row>
    <row r="19" spans="1:9" ht="12.75" customHeight="1" x14ac:dyDescent="0.25">
      <c r="A19" s="245" t="s">
        <v>180</v>
      </c>
      <c r="B19" s="245"/>
      <c r="C19" s="245"/>
      <c r="D19" s="245"/>
      <c r="E19" s="245"/>
      <c r="F19" s="245"/>
      <c r="G19" s="65">
        <v>12</v>
      </c>
      <c r="H19" s="66">
        <f>H20+H21+H22+H23</f>
        <v>-7669</v>
      </c>
      <c r="I19" s="66">
        <f>I20+I21+I22+I23</f>
        <v>42330</v>
      </c>
    </row>
    <row r="20" spans="1:9" ht="12.75" customHeight="1" x14ac:dyDescent="0.25">
      <c r="A20" s="224" t="s">
        <v>181</v>
      </c>
      <c r="B20" s="224"/>
      <c r="C20" s="224"/>
      <c r="D20" s="224"/>
      <c r="E20" s="224"/>
      <c r="F20" s="224"/>
      <c r="G20" s="63">
        <v>13</v>
      </c>
      <c r="H20" s="64">
        <v>-2990</v>
      </c>
      <c r="I20" s="64">
        <v>37799</v>
      </c>
    </row>
    <row r="21" spans="1:9" ht="12.75" customHeight="1" x14ac:dyDescent="0.25">
      <c r="A21" s="224" t="s">
        <v>182</v>
      </c>
      <c r="B21" s="224"/>
      <c r="C21" s="224"/>
      <c r="D21" s="224"/>
      <c r="E21" s="224"/>
      <c r="F21" s="224"/>
      <c r="G21" s="63">
        <v>14</v>
      </c>
      <c r="H21" s="64">
        <v>-4679</v>
      </c>
      <c r="I21" s="64">
        <v>5407</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0</v>
      </c>
      <c r="I23" s="64">
        <v>-876</v>
      </c>
    </row>
    <row r="24" spans="1:9" ht="12.75" customHeight="1" x14ac:dyDescent="0.25">
      <c r="A24" s="241" t="s">
        <v>185</v>
      </c>
      <c r="B24" s="241"/>
      <c r="C24" s="241"/>
      <c r="D24" s="241"/>
      <c r="E24" s="241"/>
      <c r="F24" s="241"/>
      <c r="G24" s="65">
        <v>17</v>
      </c>
      <c r="H24" s="66">
        <f>H18+H19</f>
        <v>1950</v>
      </c>
      <c r="I24" s="66">
        <f>I18+I19</f>
        <v>65116</v>
      </c>
    </row>
    <row r="25" spans="1:9" ht="12.75" customHeight="1" x14ac:dyDescent="0.25">
      <c r="A25" s="190" t="s">
        <v>186</v>
      </c>
      <c r="B25" s="190"/>
      <c r="C25" s="190"/>
      <c r="D25" s="190"/>
      <c r="E25" s="190"/>
      <c r="F25" s="190"/>
      <c r="G25" s="63">
        <v>18</v>
      </c>
      <c r="H25" s="64">
        <v>-41</v>
      </c>
      <c r="I25" s="64">
        <v>-2</v>
      </c>
    </row>
    <row r="26" spans="1:9" ht="12.75" customHeight="1" x14ac:dyDescent="0.25">
      <c r="A26" s="190" t="s">
        <v>187</v>
      </c>
      <c r="B26" s="190"/>
      <c r="C26" s="190"/>
      <c r="D26" s="190"/>
      <c r="E26" s="190"/>
      <c r="F26" s="190"/>
      <c r="G26" s="63">
        <v>19</v>
      </c>
      <c r="H26" s="64">
        <v>-1213</v>
      </c>
      <c r="I26" s="64">
        <v>-1835</v>
      </c>
    </row>
    <row r="27" spans="1:9" ht="25.95" customHeight="1" x14ac:dyDescent="0.25">
      <c r="A27" s="242" t="s">
        <v>188</v>
      </c>
      <c r="B27" s="242"/>
      <c r="C27" s="242"/>
      <c r="D27" s="242"/>
      <c r="E27" s="242"/>
      <c r="F27" s="242"/>
      <c r="G27" s="65">
        <v>20</v>
      </c>
      <c r="H27" s="66">
        <f>H24+H25+H26</f>
        <v>696</v>
      </c>
      <c r="I27" s="66">
        <f>I24+I25+I26</f>
        <v>63279</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9</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9</v>
      </c>
      <c r="I35" s="68">
        <f>I29+I30+I31+I32+I33+I34</f>
        <v>0</v>
      </c>
    </row>
    <row r="36" spans="1:9" ht="22.95" customHeight="1" x14ac:dyDescent="0.25">
      <c r="A36" s="190" t="s">
        <v>197</v>
      </c>
      <c r="B36" s="190"/>
      <c r="C36" s="190"/>
      <c r="D36" s="190"/>
      <c r="E36" s="190"/>
      <c r="F36" s="190"/>
      <c r="G36" s="63">
        <v>28</v>
      </c>
      <c r="H36" s="67">
        <v>0</v>
      </c>
      <c r="I36" s="67">
        <v>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0</v>
      </c>
      <c r="I41" s="68">
        <f>I36+I37+I38+I39+I40</f>
        <v>0</v>
      </c>
    </row>
    <row r="42" spans="1:9" ht="29.4" customHeight="1" x14ac:dyDescent="0.25">
      <c r="A42" s="242" t="s">
        <v>203</v>
      </c>
      <c r="B42" s="242"/>
      <c r="C42" s="242"/>
      <c r="D42" s="242"/>
      <c r="E42" s="242"/>
      <c r="F42" s="242"/>
      <c r="G42" s="65">
        <v>34</v>
      </c>
      <c r="H42" s="68">
        <f>H35+H41</f>
        <v>9</v>
      </c>
      <c r="I42" s="68">
        <f>I35+I41</f>
        <v>0</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0</v>
      </c>
      <c r="I48" s="68">
        <f>I44+I45+I46+I47</f>
        <v>0</v>
      </c>
    </row>
    <row r="49" spans="1:9" ht="24.6" customHeight="1" x14ac:dyDescent="0.25">
      <c r="A49" s="190" t="s">
        <v>305</v>
      </c>
      <c r="B49" s="190"/>
      <c r="C49" s="190"/>
      <c r="D49" s="190"/>
      <c r="E49" s="190"/>
      <c r="F49" s="190"/>
      <c r="G49" s="63">
        <v>40</v>
      </c>
      <c r="H49" s="67">
        <v>0</v>
      </c>
      <c r="I49" s="67">
        <v>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0</v>
      </c>
      <c r="I54" s="68">
        <f>I49+I50+I51+I52+I53</f>
        <v>0</v>
      </c>
    </row>
    <row r="55" spans="1:9" ht="29.4" customHeight="1" x14ac:dyDescent="0.25">
      <c r="A55" s="242" t="s">
        <v>215</v>
      </c>
      <c r="B55" s="242"/>
      <c r="C55" s="242"/>
      <c r="D55" s="242"/>
      <c r="E55" s="242"/>
      <c r="F55" s="242"/>
      <c r="G55" s="65">
        <v>46</v>
      </c>
      <c r="H55" s="68">
        <f>H48+H54</f>
        <v>0</v>
      </c>
      <c r="I55" s="68">
        <f>I48+I54</f>
        <v>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705</v>
      </c>
      <c r="I57" s="68">
        <f>I27+I42+I55+I56</f>
        <v>63279</v>
      </c>
    </row>
    <row r="58" spans="1:9" x14ac:dyDescent="0.25">
      <c r="A58" s="244" t="s">
        <v>218</v>
      </c>
      <c r="B58" s="244"/>
      <c r="C58" s="244"/>
      <c r="D58" s="244"/>
      <c r="E58" s="244"/>
      <c r="F58" s="244"/>
      <c r="G58" s="63">
        <v>49</v>
      </c>
      <c r="H58" s="67">
        <v>462</v>
      </c>
      <c r="I58" s="67">
        <v>1772</v>
      </c>
    </row>
    <row r="59" spans="1:9" ht="31.2" customHeight="1" x14ac:dyDescent="0.25">
      <c r="A59" s="242" t="s">
        <v>219</v>
      </c>
      <c r="B59" s="242"/>
      <c r="C59" s="242"/>
      <c r="D59" s="242"/>
      <c r="E59" s="242"/>
      <c r="F59" s="242"/>
      <c r="G59" s="65">
        <v>50</v>
      </c>
      <c r="H59" s="68">
        <f>H57+H58</f>
        <v>1167</v>
      </c>
      <c r="I59" s="68">
        <f>I57+I58</f>
        <v>65051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43" zoomScaleNormal="100" zoomScaleSheetLayoutView="100" workbookViewId="0">
      <selection activeCell="V58" sqref="V5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45747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16560400</v>
      </c>
      <c r="I7" s="33">
        <v>929731</v>
      </c>
      <c r="J7" s="33">
        <v>835218</v>
      </c>
      <c r="K7" s="33">
        <v>96011</v>
      </c>
      <c r="L7" s="33">
        <v>96011</v>
      </c>
      <c r="M7" s="33">
        <v>0</v>
      </c>
      <c r="N7" s="33">
        <v>0</v>
      </c>
      <c r="O7" s="33">
        <v>0</v>
      </c>
      <c r="P7" s="33">
        <v>0</v>
      </c>
      <c r="Q7" s="33">
        <v>0</v>
      </c>
      <c r="R7" s="33">
        <v>0</v>
      </c>
      <c r="S7" s="33">
        <v>0</v>
      </c>
      <c r="T7" s="33">
        <v>0</v>
      </c>
      <c r="U7" s="33">
        <v>-1998</v>
      </c>
      <c r="V7" s="33">
        <v>48415</v>
      </c>
      <c r="W7" s="34">
        <f>H7+I7+J7+K7-L7+M7+N7+O7+P7+Q7+R7+U7+V7+S7+T7</f>
        <v>18371766</v>
      </c>
      <c r="X7" s="33">
        <v>0</v>
      </c>
      <c r="Y7" s="34">
        <f>W7+X7</f>
        <v>18371766</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16560400</v>
      </c>
      <c r="I10" s="34">
        <f t="shared" ref="I10:Y10" si="2">I7+I8+I9</f>
        <v>929731</v>
      </c>
      <c r="J10" s="34">
        <f t="shared" si="2"/>
        <v>835218</v>
      </c>
      <c r="K10" s="34">
        <f>K7+K8+K9</f>
        <v>96011</v>
      </c>
      <c r="L10" s="34">
        <f t="shared" si="2"/>
        <v>96011</v>
      </c>
      <c r="M10" s="34">
        <f t="shared" si="2"/>
        <v>0</v>
      </c>
      <c r="N10" s="34">
        <f t="shared" si="2"/>
        <v>0</v>
      </c>
      <c r="O10" s="34">
        <f t="shared" si="2"/>
        <v>0</v>
      </c>
      <c r="P10" s="34">
        <f t="shared" si="2"/>
        <v>0</v>
      </c>
      <c r="Q10" s="34">
        <f t="shared" si="2"/>
        <v>0</v>
      </c>
      <c r="R10" s="34">
        <f t="shared" si="2"/>
        <v>0</v>
      </c>
      <c r="S10" s="34">
        <f t="shared" si="2"/>
        <v>0</v>
      </c>
      <c r="T10" s="34">
        <f t="shared" si="2"/>
        <v>0</v>
      </c>
      <c r="U10" s="34">
        <f t="shared" si="2"/>
        <v>-1998</v>
      </c>
      <c r="V10" s="34">
        <f t="shared" si="2"/>
        <v>48415</v>
      </c>
      <c r="W10" s="34">
        <f t="shared" si="2"/>
        <v>18371766</v>
      </c>
      <c r="X10" s="34">
        <f t="shared" si="2"/>
        <v>0</v>
      </c>
      <c r="Y10" s="34">
        <f t="shared" si="2"/>
        <v>18371766</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58979</v>
      </c>
      <c r="W11" s="34">
        <f t="shared" ref="W11:W29" si="3">H11+I11+J11+K11-L11+M11+N11+O11+P11+Q11+R11+U11+V11+S11+T11</f>
        <v>58979</v>
      </c>
      <c r="X11" s="33">
        <v>0</v>
      </c>
      <c r="Y11" s="34">
        <f t="shared" ref="Y11:Y29" si="4">W11+X11</f>
        <v>58979</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-47874</v>
      </c>
      <c r="J24" s="33">
        <v>0</v>
      </c>
      <c r="K24" s="33">
        <v>47874</v>
      </c>
      <c r="L24" s="33">
        <v>47874</v>
      </c>
      <c r="M24" s="33">
        <v>0</v>
      </c>
      <c r="N24" s="33">
        <v>0</v>
      </c>
      <c r="O24" s="33">
        <v>0</v>
      </c>
      <c r="P24" s="33">
        <v>0</v>
      </c>
      <c r="Q24" s="33">
        <v>0</v>
      </c>
      <c r="R24" s="33">
        <v>0</v>
      </c>
      <c r="S24" s="33">
        <v>0</v>
      </c>
      <c r="T24" s="33">
        <v>0</v>
      </c>
      <c r="U24" s="33">
        <v>0</v>
      </c>
      <c r="V24" s="33">
        <v>0</v>
      </c>
      <c r="W24" s="34">
        <f t="shared" si="3"/>
        <v>-47874</v>
      </c>
      <c r="X24" s="33">
        <v>0</v>
      </c>
      <c r="Y24" s="34">
        <f t="shared" si="4"/>
        <v>-47874</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36189</v>
      </c>
      <c r="J27" s="33">
        <v>0</v>
      </c>
      <c r="K27" s="33">
        <v>-32613</v>
      </c>
      <c r="L27" s="33">
        <v>-32613</v>
      </c>
      <c r="M27" s="33">
        <v>0</v>
      </c>
      <c r="N27" s="33">
        <v>0</v>
      </c>
      <c r="O27" s="33">
        <v>0</v>
      </c>
      <c r="P27" s="33">
        <v>0</v>
      </c>
      <c r="Q27" s="33">
        <v>0</v>
      </c>
      <c r="R27" s="33">
        <v>0</v>
      </c>
      <c r="S27" s="33">
        <v>0</v>
      </c>
      <c r="T27" s="33">
        <v>0</v>
      </c>
      <c r="U27" s="33">
        <v>-47616</v>
      </c>
      <c r="V27" s="33">
        <v>0</v>
      </c>
      <c r="W27" s="34">
        <f t="shared" si="3"/>
        <v>-11427</v>
      </c>
      <c r="X27" s="33">
        <v>0</v>
      </c>
      <c r="Y27" s="34">
        <f t="shared" si="4"/>
        <v>-11427</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48415</v>
      </c>
      <c r="V28" s="33">
        <v>-48415</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918046</v>
      </c>
      <c r="J30" s="36">
        <f t="shared" si="5"/>
        <v>835218</v>
      </c>
      <c r="K30" s="36">
        <f t="shared" si="5"/>
        <v>111272</v>
      </c>
      <c r="L30" s="36">
        <f t="shared" si="5"/>
        <v>111272</v>
      </c>
      <c r="M30" s="36">
        <f t="shared" si="5"/>
        <v>0</v>
      </c>
      <c r="N30" s="36">
        <f t="shared" si="5"/>
        <v>0</v>
      </c>
      <c r="O30" s="36">
        <f t="shared" si="5"/>
        <v>0</v>
      </c>
      <c r="P30" s="36">
        <f t="shared" si="5"/>
        <v>0</v>
      </c>
      <c r="Q30" s="36">
        <f t="shared" si="5"/>
        <v>0</v>
      </c>
      <c r="R30" s="36">
        <f t="shared" si="5"/>
        <v>0</v>
      </c>
      <c r="S30" s="36">
        <f t="shared" si="5"/>
        <v>0</v>
      </c>
      <c r="T30" s="36">
        <f t="shared" si="5"/>
        <v>0</v>
      </c>
      <c r="U30" s="36">
        <f t="shared" si="5"/>
        <v>-1199</v>
      </c>
      <c r="V30" s="36">
        <f t="shared" si="5"/>
        <v>58979</v>
      </c>
      <c r="W30" s="36">
        <f t="shared" si="5"/>
        <v>18371444</v>
      </c>
      <c r="X30" s="36">
        <f t="shared" si="5"/>
        <v>0</v>
      </c>
      <c r="Y30" s="36">
        <f t="shared" si="5"/>
        <v>18371444</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58979</v>
      </c>
      <c r="W33" s="34">
        <f t="shared" si="8"/>
        <v>58979</v>
      </c>
      <c r="X33" s="34">
        <f t="shared" si="8"/>
        <v>0</v>
      </c>
      <c r="Y33" s="34">
        <f t="shared" si="8"/>
        <v>58979</v>
      </c>
    </row>
    <row r="34" spans="1:25" ht="30.75" customHeight="1" x14ac:dyDescent="0.25">
      <c r="A34" s="276" t="s">
        <v>429</v>
      </c>
      <c r="B34" s="276"/>
      <c r="C34" s="276"/>
      <c r="D34" s="276"/>
      <c r="E34" s="276"/>
      <c r="F34" s="276"/>
      <c r="G34" s="8">
        <v>27</v>
      </c>
      <c r="H34" s="36">
        <f>SUM(H21:H29)</f>
        <v>0</v>
      </c>
      <c r="I34" s="36">
        <f t="shared" ref="I34:Y34" si="10">SUM(I21:I29)</f>
        <v>-11685</v>
      </c>
      <c r="J34" s="36">
        <f t="shared" si="10"/>
        <v>0</v>
      </c>
      <c r="K34" s="36">
        <f t="shared" si="10"/>
        <v>15261</v>
      </c>
      <c r="L34" s="36">
        <f t="shared" si="10"/>
        <v>15261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799</v>
      </c>
      <c r="V34" s="36">
        <f t="shared" si="10"/>
        <v>-48415</v>
      </c>
      <c r="W34" s="36">
        <f t="shared" si="10"/>
        <v>-59301</v>
      </c>
      <c r="X34" s="36">
        <f t="shared" si="10"/>
        <v>0</v>
      </c>
      <c r="Y34" s="36">
        <f t="shared" si="10"/>
        <v>-59301</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918046</v>
      </c>
      <c r="J36" s="33">
        <v>835218</v>
      </c>
      <c r="K36" s="33">
        <v>111272</v>
      </c>
      <c r="L36" s="33">
        <v>111272</v>
      </c>
      <c r="M36" s="33">
        <v>0</v>
      </c>
      <c r="N36" s="33">
        <v>0</v>
      </c>
      <c r="O36" s="33">
        <v>0</v>
      </c>
      <c r="P36" s="33">
        <v>0</v>
      </c>
      <c r="Q36" s="33">
        <v>0</v>
      </c>
      <c r="R36" s="33">
        <v>0</v>
      </c>
      <c r="S36" s="33">
        <v>0</v>
      </c>
      <c r="T36" s="33">
        <v>0</v>
      </c>
      <c r="U36" s="33">
        <v>-1199</v>
      </c>
      <c r="V36" s="33">
        <v>58979</v>
      </c>
      <c r="W36" s="37">
        <f>H36+I36+J36+K36-L36+M36+N36+O36+P36+Q36+R36+U36+V36+S36+T36</f>
        <v>18371444</v>
      </c>
      <c r="X36" s="33">
        <v>0</v>
      </c>
      <c r="Y36" s="37">
        <f t="shared" ref="Y36:Y38" si="12">W36+X36</f>
        <v>18371444</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918046</v>
      </c>
      <c r="J39" s="34">
        <f t="shared" si="14"/>
        <v>835218</v>
      </c>
      <c r="K39" s="34">
        <f t="shared" si="14"/>
        <v>111272</v>
      </c>
      <c r="L39" s="34">
        <f t="shared" si="14"/>
        <v>111272</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-1199</v>
      </c>
      <c r="V39" s="34">
        <f t="shared" si="14"/>
        <v>58979</v>
      </c>
      <c r="W39" s="34">
        <f t="shared" si="14"/>
        <v>18371444</v>
      </c>
      <c r="X39" s="34">
        <f t="shared" si="14"/>
        <v>0</v>
      </c>
      <c r="Y39" s="34">
        <f t="shared" si="14"/>
        <v>18371444</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24136</v>
      </c>
      <c r="W40" s="37">
        <f t="shared" ref="W40:W58" si="15">H40+I40+J40+K40-L40+M40+N40+O40+P40+Q40+R40+U40+V40+S40+T40</f>
        <v>24136</v>
      </c>
      <c r="X40" s="33">
        <v>0</v>
      </c>
      <c r="Y40" s="37">
        <f t="shared" ref="Y40:Y58" si="16">W40+X40</f>
        <v>24136</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58978</v>
      </c>
      <c r="V57" s="33">
        <v>-58979</v>
      </c>
      <c r="W57" s="37">
        <f t="shared" si="15"/>
        <v>-1</v>
      </c>
      <c r="X57" s="33">
        <v>0</v>
      </c>
      <c r="Y57" s="37">
        <f t="shared" si="16"/>
        <v>-1</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111272</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57779</v>
      </c>
      <c r="V59" s="36">
        <f t="shared" si="17"/>
        <v>24136</v>
      </c>
      <c r="W59" s="36">
        <f t="shared" si="17"/>
        <v>18395579</v>
      </c>
      <c r="X59" s="36">
        <f t="shared" si="17"/>
        <v>0</v>
      </c>
      <c r="Y59" s="36">
        <f t="shared" si="17"/>
        <v>18395579</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24136</v>
      </c>
      <c r="W62" s="37">
        <f t="shared" si="20"/>
        <v>24136</v>
      </c>
      <c r="X62" s="37">
        <f t="shared" si="20"/>
        <v>0</v>
      </c>
      <c r="Y62" s="37">
        <f t="shared" si="20"/>
        <v>24136</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58978</v>
      </c>
      <c r="V63" s="38">
        <f t="shared" si="22"/>
        <v>-58979</v>
      </c>
      <c r="W63" s="38">
        <f t="shared" si="22"/>
        <v>-1</v>
      </c>
      <c r="X63" s="38">
        <f t="shared" si="22"/>
        <v>0</v>
      </c>
      <c r="Y63" s="38">
        <f t="shared" si="22"/>
        <v>-1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19685039370078741" bottom="0.19685039370078741" header="0.51181102362204722" footer="0.51181102362204722"/>
  <pageSetup paperSize="9" scale="4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N19" sqref="N19"/>
    </sheetView>
  </sheetViews>
  <sheetFormatPr defaultRowHeight="13.2" x14ac:dyDescent="0.25"/>
  <cols>
    <col min="9" max="9" width="10.554687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2025-04-30T07:32:15Z</cp:lastPrinted>
  <dcterms:created xsi:type="dcterms:W3CDTF">2008-10-17T11:51:54Z</dcterms:created>
  <dcterms:modified xsi:type="dcterms:W3CDTF">2025-04-30T11:22:52Z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