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AEF05A90-EAA3-4754-9B21-9955DE825257}" xr6:coauthVersionLast="47" xr6:coauthVersionMax="47"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3" i="26" l="1"/>
  <c r="K112" i="26"/>
  <c r="J113" i="26"/>
  <c r="J112" i="26"/>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I14" i="26"/>
  <c r="I61" i="26" s="1"/>
  <c r="I60" i="26"/>
  <c r="J60" i="26"/>
  <c r="H60" i="26"/>
  <c r="H14" i="26"/>
  <c r="H61" i="26" s="1"/>
  <c r="I21" i="21"/>
  <c r="H36" i="21"/>
  <c r="I36" i="21"/>
  <c r="H49" i="21"/>
  <c r="I49" i="21"/>
  <c r="K63" i="26" l="1"/>
  <c r="K64" i="26"/>
  <c r="K62" i="26"/>
  <c r="K68" i="26" s="1"/>
  <c r="J63" i="26"/>
  <c r="I64" i="26"/>
  <c r="H62" i="26"/>
  <c r="H66" i="26" s="1"/>
  <c r="J62" i="26"/>
  <c r="I62" i="26"/>
  <c r="I66" i="26" s="1"/>
  <c r="I63" i="26"/>
  <c r="J64" i="26"/>
  <c r="H63" i="26"/>
  <c r="H64" i="26"/>
  <c r="I51" i="21"/>
  <c r="I53" i="21" s="1"/>
  <c r="H51" i="21"/>
  <c r="H53" i="21" s="1"/>
  <c r="J66" i="26" l="1"/>
  <c r="I8" i="20"/>
  <c r="H67" i="26"/>
  <c r="K66" i="26"/>
  <c r="K67" i="26"/>
  <c r="H68" i="26"/>
  <c r="J68" i="26"/>
  <c r="J67" i="26"/>
  <c r="I68"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<sst xmlns="http://schemas.openxmlformats.org/spreadsheetml/2006/main" count="548" uniqueCount="477">
  <si>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</si>
  <si>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</si>
  <si>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</si>
  <si>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</si>
  <si>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</si>
  <si>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</si>
  <si>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</si>
  <si>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</si>
  <si>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</si>
  <si>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</si>
  <si>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</si>
  <si>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</si>
  <si>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</si>
  <si>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</si>
  <si>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</si>
  <si>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</si>
  <si>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</si>
  <si>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</si>
  <si>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</si>
  <si>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</si>
  <si>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</si>
  <si>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</si>
  <si>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</si>
  <si>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</si>
  <si>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</si>
  <si>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</si>
  <si>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</si>
  <si>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</si>
  <si>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</si>
  <si>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</si>
  <si>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</si>
  <si>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</si>
  <si>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</si>
  <si>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</si>
  <si>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</si>
  <si>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</si>
  <si>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</si>
  <si>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</si>
  <si>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</si>
  <si>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</si>
  <si>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</si>
  <si>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</si>
  <si>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</si>
  <si>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</si>
  <si>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</si>
  <si>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</si>
  <si>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</si>
  <si>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</si>
  <si>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</si>
  <si>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</si>
  <si>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</si>
  <si>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</si>
  <si>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</si>
  <si>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</si>
  <si>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</si>
  <si>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</si>
  <si>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</si>
  <si>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</si>
  <si>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</si>
  <si>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</si>
  <si>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</si>
  <si>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</si>
  <si>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</si>
  <si>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</si>
  <si>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</si>
  <si>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</si>
  <si>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</si>
  <si>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</si>
  <si>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</si>
  <si>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</si>
  <si>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</si>
  <si>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</si>
  <si>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</si>
  <si>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</si>
  <si>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</si>
  <si>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</si>
  <si>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</si>
  <si>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</si>
  <si>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</si>
  <si>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</si>
  <si>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</si>
  <si>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</si>
  <si>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</si>
  <si>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</si>
  <si>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</si>
  <si>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</si>
  <si>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</si>
  <si>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</si>
  <si>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</si>
  <si>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</si>
  <si>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</si>
  <si>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</si>
  <si>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</si>
  <si>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</si>
  <si>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</si>
  <si>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</si>
  <si>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</si>
  <si>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</si>
  <si>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</si>
  <si>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</si>
  <si>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</si>
  <si>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</si>
  <si>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</si>
  <si>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</si>
  <si>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</si>
  <si>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</si>
  <si>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</si>
  <si>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</si>
  <si>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</si>
  <si>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</si>
  <si>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</si>
  <si>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</si>
  <si>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</si>
  <si>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</si>
  <si>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</si>
  <si>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</si>
  <si>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</si>
  <si>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</si>
  <si>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</si>
  <si>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</si>
  <si>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</si>
  <si>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</si>
  <si>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</si>
  <si>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</si>
  <si>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</si>
  <si>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</si>
  <si>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</si>
  <si>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</si>
  <si>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</si>
  <si>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</si>
  <si>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</si>
  <si>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</si>
  <si>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</si>
  <si>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</si>
  <si>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</si>
  <si>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</si>
  <si>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</si>
  <si>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</si>
  <si>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</si>
  <si>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</si>
  <si>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</si>
  <si>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</si>
  <si>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</si>
  <si>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</si>
  <si>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</si>
  <si>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</si>
  <si>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</si>
  <si>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</si>
  <si>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</si>
  <si>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</si>
  <si>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</si>
  <si>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</si>
  <si>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</si>
  <si>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</si>
  <si>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</si>
  <si>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</si>
  <si>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</si>
  <si>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</si>
  <si>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</si>
  <si>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</si>
  <si>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</si>
  <si>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</si>
  <si>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</si>
  <si>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</si>
  <si>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</si>
  <si>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</si>
  <si>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</si>
  <si>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</si>
  <si>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</si>
  <si>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</si>
  <si>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</si>
  <si>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</si>
  <si>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</si>
  <si>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</si>
  <si>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</si>
  <si>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</si>
  <si>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</si>
  <si>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</si>
  <si>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</si>
  <si>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</si>
  <si>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</si>
  <si>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</si>
  <si>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</si>
  <si>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</si>
  <si>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</si>
  <si>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</si>
  <si>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</si>
  <si>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</si>
  <si>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</si>
  <si>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</si>
  <si>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</si>
  <si>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</si>
  <si>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</si>
  <si>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</si>
  <si>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</si>
  <si>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</si>
  <si>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</si>
  <si>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</si>
  <si>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</si>
  <si>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</si>
  <si>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</si>
  <si>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</si>
  <si>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</si>
  <si>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</si>
  <si>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</si>
  <si>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</si>
  <si>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</si>
  <si>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</si>
  <si>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</si>
  <si>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</si>
  <si>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</si>
  <si>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</si>
  <si>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</si>
  <si>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</si>
  <si>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</si>
  <si>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</si>
  <si>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</si>
  <si>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</si>
  <si>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</si>
  <si>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</si>
  <si>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</si>
  <si>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</si>
  <si>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</si>
  <si>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</si>
  <si>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</si>
  <si>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</si>
  <si>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</si>
  <si>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</si>
  <si>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</si>
  <si>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</si>
  <si>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</si>
  <si>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</si>
  <si>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</si>
  <si>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</si>
  <si>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</si>
  <si>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</si>
  <si>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</si>
  <si>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</si>
  <si>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</si>
  <si>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</si>
  <si>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</si>
  <si>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</si>
  <si>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</si>
  <si>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</si>
  <si>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</si>
  <si>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</si>
  <si>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</si>
  <si>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</si>
  <si>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</si>
  <si>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</si>
  <si>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</si>
  <si>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</si>
  <si>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</si>
  <si>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</si>
  <si>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</si>
  <si>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</si>
  <si>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</si>
  <si>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</si>
  <si>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</si>
  <si>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</si>
  <si>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</si>
  <si>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</si>
  <si>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</si>
  <si>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</si>
  <si>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</si>
  <si>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</si>
  <si>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</si>
  <si>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</si>
  <si>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</si>
  <si>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</si>
  <si>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</si>
  <si>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</si>
  <si>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</si>
  <si>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</si>
  <si>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</si>
  <si>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</si>
  <si>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</si>
  <si>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</si>
  <si>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</si>
  <si>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</si>
  <si>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</si>
  <si>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</si>
  <si>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</si>
  <si>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</si>
  <si>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</si>
  <si>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</si>
  <si>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</si>
  <si>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</si>
  <si>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</si>
  <si>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</si>
  <si>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</si>
  <si>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</si>
  <si>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</si>
  <si>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</si>
  <si>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</si>
  <si>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</si>
  <si>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</si>
  <si>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</si>
  <si>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</si>
  <si>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</si>
  <si>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</si>
  <si>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</si>
  <si>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</si>
  <si>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</si>
  <si>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</si>
  <si>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</si>
  <si>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</si>
  <si>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</si>
  <si>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</si>
  <si>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</si>
  <si>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</si>
  <si>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</si>
  <si>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</si>
  <si>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</si>
  <si>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</si>
  <si>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</si>
  <si>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</si>
  <si>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</si>
  <si>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</si>
  <si>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</si>
  <si>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</si>
  <si>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</si>
  <si>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</si>
  <si>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</si>
  <si>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</si>
  <si>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</si>
  <si>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</si>
  <si>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</si>
  <si>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</si>
  <si>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</si>
  <si>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</si>
  <si>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</si>
  <si>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</si>
  <si>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</si>
  <si>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</si>
  <si>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</si>
  <si>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</si>
  <si>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</si>
  <si>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</si>
  <si>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</si>
  <si>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</si>
  <si>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</si>
  <si>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</si>
  <si>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</si>
  <si>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</si>
  <si>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</si>
  <si>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</si>
  <si>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</si>
  <si>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</si>
  <si>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</si>
  <si>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</si>
  <si>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</si>
  <si>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</si>
  <si>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</si>
  <si>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</si>
  <si>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</si>
  <si>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</si>
  <si>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</si>
  <si>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</si>
  <si>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</si>
  <si>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</si>
  <si>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</si>
  <si>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</si>
  <si>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</si>
  <si>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</si>
  <si>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</si>
  <si>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</si>
  <si>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</si>
  <si>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</si>
  <si>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</si>
  <si>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</si>
  <si>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</si>
  <si>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</si>
  <si>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</si>
  <si>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</si>
  <si>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</si>
  <si>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</si>
  <si>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</si>
  <si>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</si>
  <si>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</si>
  <si>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</si>
  <si>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</si>
  <si>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</si>
  <si>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</si>
  <si>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</si>
  <si>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</si>
  <si>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</si>
  <si>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</si>
  <si>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</si>
  <si>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</si>
  <si>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</si>
  <si>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</si>
  <si>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</si>
  <si>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</si>
  <si>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</si>
  <si>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</si>
  <si>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</si>
  <si>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</si>
  <si>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</si>
  <si>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</si>
  <si>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</si>
  <si>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</si>
  <si>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</si>
  <si>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</si>
  <si>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</si>
  <si>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</si>
  <si>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</si>
  <si>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</si>
  <si>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</si>
  <si>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</si>
  <si>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</si>
  <si>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</si>
  <si>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</si>
  <si>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</si>
  <si>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</si>
  <si>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</si>
  <si>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</si>
  <si>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</si>
  <si>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</si>
  <si>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</si>
  <si>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</si>
  <si>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</si>
  <si>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</si>
  <si>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</si>
  <si>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</si>
  <si>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</si>
  <si>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</si>
  <si>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</si>
  <si>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</si>
  <si>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</si>
  <si>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</si>
  <si>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</si>
  <si>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</si>
  <si>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</si>
  <si>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</si>
  <si>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</si>
  <si>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</si>
  <si>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</si>
  <si>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</si>
  <si>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</si>
  <si>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</si>
  <si>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</si>
  <si>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</si>
  <si>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</si>
  <si>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</si>
  <si>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</si>
  <si>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</si>
  <si>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</si>
  <si>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</si>
  <si>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</si>
  <si>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3040135</t>
  </si>
  <si>
    <t>HR</t>
  </si>
  <si>
    <t>40031685</t>
  </si>
  <si>
    <t>84596290185</t>
  </si>
  <si>
    <t>74780000Q0EH2QXV9E11</t>
  </si>
  <si>
    <t>LOŠINJSKA PLOVIDBA HOLDING d.d.</t>
  </si>
  <si>
    <t>Mali Lošinj</t>
  </si>
  <si>
    <t>Lošinjskih brodograditelja 47</t>
  </si>
  <si>
    <t>dario.muzic@losinjplov.hr</t>
  </si>
  <si>
    <t>www.lp-holding.hr</t>
  </si>
  <si>
    <t>LOŠINJSKA PLOVIDBA BRODOGRADILIŠTE d.o.o.</t>
  </si>
  <si>
    <t>Lošinjskih brodograditelja 55b, Mali Lošinj</t>
  </si>
  <si>
    <t>LOŠINJSKA PLOVIDBA TURIZAM d.o.o.</t>
  </si>
  <si>
    <t>Lošinjskih brodograditelja 47, Mali Lošinj</t>
  </si>
  <si>
    <t>Morus Alba d.o.o.</t>
  </si>
  <si>
    <t>Franje Račkog 50A-52A, Rijeka</t>
  </si>
  <si>
    <t>ASPARAGUS d.o.o.</t>
  </si>
  <si>
    <t>ARCTURUS d.o.o.</t>
  </si>
  <si>
    <t>LP - BRODSKI SERVISI d.o.o.</t>
  </si>
  <si>
    <t>Dario Mužić</t>
  </si>
  <si>
    <t>+385 (0)51 750 266</t>
  </si>
  <si>
    <t>Obveznik: LOŠINJSKA PLOVIDBA HOLDING d.d.</t>
  </si>
  <si>
    <t>31.12.2021.</t>
  </si>
  <si>
    <t xml:space="preserve">stanje na dan 31.12.2021. </t>
  </si>
  <si>
    <t>u razdoblju 01.01.2021. do 31.12.2021.</t>
  </si>
  <si>
    <t xml:space="preserve">BILJEŠKE UZ FINANCIJSKE IZVJEŠTAJE - TFI
(sastavljaju se za tromjesečna izvještajna razdoblja)
Naziv izdavatelja:   LOŠINJSKA PLOVIDBA HOLDING d.d.
Sjedište: Lošinjskih brodograditelja 47, 51550 Mali Lošinj
OIB:  84596290185
Izvještajno razdoblje: 01.01.2021. - 31.12.2021.god.
Financijski izvještaj za razdoblje od 01.01.2021. - 31.12.2021.godine sastavljeni su uz primjenu Međunarodnih standarda financijskog izvještavanja, daje cjelovit i istinit prikaz imovine i obveza, računa dobiti i gubitka, financijskog položaja i poslovanja grupe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</si>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</sst>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0" fillId="0" borderId="0" xfId="0" applyAlignment="1">
      <alignment horizontal="left" vertical="top"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DF098C44-910F-4D32-88E4-A0EB24FCDD6B}"/>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C17" sqref="C17:D1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449</v>
      </c>
      <c r="F4" s="139"/>
      <c r="G4" s="53" t="s">
        <v>0</v>
      </c>
      <c r="H4" s="138" t="s">
        <v>472</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450</v>
      </c>
      <c r="D11" s="146"/>
      <c r="E11" s="67"/>
      <c r="F11" s="154" t="s">
        <v>334</v>
      </c>
      <c r="G11" s="144"/>
      <c r="H11" s="155" t="s">
        <v>451</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452</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453</v>
      </c>
      <c r="D15" s="146"/>
      <c r="E15" s="163"/>
      <c r="F15" s="164"/>
      <c r="G15" s="73" t="s">
        <v>335</v>
      </c>
      <c r="H15" s="155" t="s">
        <v>454</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476</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455</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51550</v>
      </c>
      <c r="D21" s="156"/>
      <c r="E21" s="149"/>
      <c r="F21" s="149"/>
      <c r="G21" s="160" t="s">
        <v>456</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457</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458</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459</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154</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339</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460</v>
      </c>
      <c r="B37" s="172"/>
      <c r="C37" s="172"/>
      <c r="D37" s="172"/>
      <c r="E37" s="171" t="s">
        <v>461</v>
      </c>
      <c r="F37" s="172"/>
      <c r="G37" s="172"/>
      <c r="H37" s="172"/>
      <c r="I37" s="173"/>
      <c r="J37" s="87">
        <v>3040143</v>
      </c>
    </row>
    <row r="38" spans="1:10" x14ac:dyDescent="0.25">
      <c r="A38" s="69"/>
      <c r="B38" s="70"/>
      <c r="C38" s="77"/>
      <c r="D38" s="174"/>
      <c r="E38" s="174"/>
      <c r="F38" s="174"/>
      <c r="G38" s="174"/>
      <c r="H38" s="174"/>
      <c r="I38" s="174"/>
      <c r="J38" s="72"/>
    </row>
    <row r="39" spans="1:10" x14ac:dyDescent="0.25">
      <c r="A39" s="171" t="s">
        <v>462</v>
      </c>
      <c r="B39" s="172"/>
      <c r="C39" s="172"/>
      <c r="D39" s="173"/>
      <c r="E39" s="171" t="s">
        <v>463</v>
      </c>
      <c r="F39" s="172"/>
      <c r="G39" s="172"/>
      <c r="H39" s="172"/>
      <c r="I39" s="173"/>
      <c r="J39" s="78">
        <v>3040160</v>
      </c>
    </row>
    <row r="40" spans="1:10" x14ac:dyDescent="0.25">
      <c r="A40" s="69"/>
      <c r="B40" s="70"/>
      <c r="C40" s="77"/>
      <c r="D40" s="88"/>
      <c r="E40" s="174"/>
      <c r="F40" s="174"/>
      <c r="G40" s="174"/>
      <c r="H40" s="174"/>
      <c r="I40" s="71"/>
      <c r="J40" s="72"/>
    </row>
    <row r="41" spans="1:10" x14ac:dyDescent="0.25">
      <c r="A41" s="171" t="s">
        <v>464</v>
      </c>
      <c r="B41" s="172"/>
      <c r="C41" s="172"/>
      <c r="D41" s="173"/>
      <c r="E41" s="171" t="s">
        <v>463</v>
      </c>
      <c r="F41" s="172"/>
      <c r="G41" s="172"/>
      <c r="H41" s="172"/>
      <c r="I41" s="173"/>
      <c r="J41" s="78">
        <v>1282166</v>
      </c>
    </row>
    <row r="42" spans="1:10" x14ac:dyDescent="0.25">
      <c r="A42" s="69"/>
      <c r="B42" s="70"/>
      <c r="C42" s="77"/>
      <c r="D42" s="88"/>
      <c r="E42" s="174"/>
      <c r="F42" s="174"/>
      <c r="G42" s="174"/>
      <c r="H42" s="174"/>
      <c r="I42" s="71"/>
      <c r="J42" s="72"/>
    </row>
    <row r="43" spans="1:10" x14ac:dyDescent="0.25">
      <c r="A43" s="171" t="s">
        <v>466</v>
      </c>
      <c r="B43" s="172"/>
      <c r="C43" s="172"/>
      <c r="D43" s="173"/>
      <c r="E43" s="171" t="s">
        <v>463</v>
      </c>
      <c r="F43" s="172"/>
      <c r="G43" s="172"/>
      <c r="H43" s="172"/>
      <c r="I43" s="173"/>
      <c r="J43" s="78">
        <v>1256939</v>
      </c>
    </row>
    <row r="44" spans="1:10" x14ac:dyDescent="0.25">
      <c r="A44" s="89"/>
      <c r="B44" s="77"/>
      <c r="C44" s="175"/>
      <c r="D44" s="175"/>
      <c r="E44" s="149"/>
      <c r="F44" s="149"/>
      <c r="G44" s="175"/>
      <c r="H44" s="175"/>
      <c r="I44" s="175"/>
      <c r="J44" s="72"/>
    </row>
    <row r="45" spans="1:10" x14ac:dyDescent="0.25">
      <c r="A45" s="171" t="s">
        <v>467</v>
      </c>
      <c r="B45" s="172"/>
      <c r="C45" s="172"/>
      <c r="D45" s="173"/>
      <c r="E45" s="171" t="s">
        <v>463</v>
      </c>
      <c r="F45" s="172"/>
      <c r="G45" s="172"/>
      <c r="H45" s="172"/>
      <c r="I45" s="173"/>
      <c r="J45" s="78">
        <v>1282158</v>
      </c>
    </row>
    <row r="46" spans="1:10" x14ac:dyDescent="0.25">
      <c r="A46" s="89"/>
      <c r="B46" s="77"/>
      <c r="C46" s="77"/>
      <c r="D46" s="70"/>
      <c r="E46" s="176"/>
      <c r="F46" s="176"/>
      <c r="G46" s="175"/>
      <c r="H46" s="175"/>
      <c r="I46" s="70"/>
      <c r="J46" s="72"/>
    </row>
    <row r="47" spans="1:10" x14ac:dyDescent="0.25">
      <c r="A47" s="171" t="s">
        <v>468</v>
      </c>
      <c r="B47" s="172"/>
      <c r="C47" s="172"/>
      <c r="D47" s="173"/>
      <c r="E47" s="171" t="s">
        <v>465</v>
      </c>
      <c r="F47" s="172"/>
      <c r="G47" s="172"/>
      <c r="H47" s="172"/>
      <c r="I47" s="173"/>
      <c r="J47" s="78">
        <v>40245245</v>
      </c>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t="s">
        <v>344</v>
      </c>
      <c r="D50" s="156"/>
      <c r="E50" s="181" t="s">
        <v>345</v>
      </c>
      <c r="F50" s="182"/>
      <c r="G50" s="160"/>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469</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470</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458</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fitToHeight="0" orientation="portrait" r:id="rId1"/>
  <rowBreaks count="1" manualBreakCount="1">
    <brk id="4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H12" sqref="H1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473</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471</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163943044</v>
      </c>
      <c r="I9" s="23">
        <f>I10+I17+I27+I38+I43</f>
        <v>165878368</v>
      </c>
    </row>
    <row r="10" spans="1:9" ht="12.75" customHeight="1" x14ac:dyDescent="0.2">
      <c r="A10" s="190" t="s">
        <v>5</v>
      </c>
      <c r="B10" s="190"/>
      <c r="C10" s="190"/>
      <c r="D10" s="190"/>
      <c r="E10" s="190"/>
      <c r="F10" s="190"/>
      <c r="G10" s="15">
        <v>3</v>
      </c>
      <c r="H10" s="23">
        <f>H11+H12+H13+H14+H15+H16</f>
        <v>2079549</v>
      </c>
      <c r="I10" s="23">
        <f>I11+I12+I13+I14+I15+I16</f>
        <v>1362705</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108897</v>
      </c>
      <c r="I12" s="22">
        <v>1080661</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5538</v>
      </c>
      <c r="I14" s="22">
        <v>5538</v>
      </c>
    </row>
    <row r="15" spans="1:9" ht="12.75" customHeight="1" x14ac:dyDescent="0.2">
      <c r="A15" s="189" t="s">
        <v>10</v>
      </c>
      <c r="B15" s="189"/>
      <c r="C15" s="189"/>
      <c r="D15" s="189"/>
      <c r="E15" s="189"/>
      <c r="F15" s="189"/>
      <c r="G15" s="14">
        <v>8</v>
      </c>
      <c r="H15" s="22">
        <v>1965114</v>
      </c>
      <c r="I15" s="22">
        <v>276506</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103317794</v>
      </c>
      <c r="I17" s="23">
        <f>I18+I19+I20+I21+I22+I23+I24+I25+I26</f>
        <v>106865363</v>
      </c>
    </row>
    <row r="18" spans="1:9" ht="12.75" customHeight="1" x14ac:dyDescent="0.2">
      <c r="A18" s="189" t="s">
        <v>13</v>
      </c>
      <c r="B18" s="189"/>
      <c r="C18" s="189"/>
      <c r="D18" s="189"/>
      <c r="E18" s="189"/>
      <c r="F18" s="189"/>
      <c r="G18" s="14">
        <v>11</v>
      </c>
      <c r="H18" s="22">
        <v>28398539</v>
      </c>
      <c r="I18" s="22">
        <v>28398539</v>
      </c>
    </row>
    <row r="19" spans="1:9" ht="12.75" customHeight="1" x14ac:dyDescent="0.2">
      <c r="A19" s="189" t="s">
        <v>14</v>
      </c>
      <c r="B19" s="189"/>
      <c r="C19" s="189"/>
      <c r="D19" s="189"/>
      <c r="E19" s="189"/>
      <c r="F19" s="189"/>
      <c r="G19" s="14">
        <v>12</v>
      </c>
      <c r="H19" s="22">
        <v>30324880</v>
      </c>
      <c r="I19" s="22">
        <v>52121351</v>
      </c>
    </row>
    <row r="20" spans="1:9" ht="12.75" customHeight="1" x14ac:dyDescent="0.2">
      <c r="A20" s="189" t="s">
        <v>15</v>
      </c>
      <c r="B20" s="189"/>
      <c r="C20" s="189"/>
      <c r="D20" s="189"/>
      <c r="E20" s="189"/>
      <c r="F20" s="189"/>
      <c r="G20" s="14">
        <v>13</v>
      </c>
      <c r="H20" s="22">
        <v>1405507</v>
      </c>
      <c r="I20" s="22">
        <v>2184676</v>
      </c>
    </row>
    <row r="21" spans="1:9" ht="12.75" customHeight="1" x14ac:dyDescent="0.2">
      <c r="A21" s="189" t="s">
        <v>16</v>
      </c>
      <c r="B21" s="189"/>
      <c r="C21" s="189"/>
      <c r="D21" s="189"/>
      <c r="E21" s="189"/>
      <c r="F21" s="189"/>
      <c r="G21" s="14">
        <v>14</v>
      </c>
      <c r="H21" s="22">
        <v>12198709</v>
      </c>
      <c r="I21" s="22">
        <v>14023169</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1640716</v>
      </c>
      <c r="I23" s="22">
        <v>0</v>
      </c>
    </row>
    <row r="24" spans="1:9" ht="12.75" customHeight="1" x14ac:dyDescent="0.2">
      <c r="A24" s="189" t="s">
        <v>19</v>
      </c>
      <c r="B24" s="189"/>
      <c r="C24" s="189"/>
      <c r="D24" s="189"/>
      <c r="E24" s="189"/>
      <c r="F24" s="189"/>
      <c r="G24" s="14">
        <v>17</v>
      </c>
      <c r="H24" s="22">
        <v>24958554</v>
      </c>
      <c r="I24" s="22">
        <v>6111367</v>
      </c>
    </row>
    <row r="25" spans="1:9" ht="12.75" customHeight="1" x14ac:dyDescent="0.2">
      <c r="A25" s="189" t="s">
        <v>20</v>
      </c>
      <c r="B25" s="189"/>
      <c r="C25" s="189"/>
      <c r="D25" s="189"/>
      <c r="E25" s="189"/>
      <c r="F25" s="189"/>
      <c r="G25" s="14">
        <v>18</v>
      </c>
      <c r="H25" s="22">
        <v>45470</v>
      </c>
      <c r="I25" s="22">
        <v>99711</v>
      </c>
    </row>
    <row r="26" spans="1:9" ht="12.75" customHeight="1" x14ac:dyDescent="0.2">
      <c r="A26" s="189" t="s">
        <v>21</v>
      </c>
      <c r="B26" s="189"/>
      <c r="C26" s="189"/>
      <c r="D26" s="189"/>
      <c r="E26" s="189"/>
      <c r="F26" s="189"/>
      <c r="G26" s="14">
        <v>19</v>
      </c>
      <c r="H26" s="22">
        <v>4345419</v>
      </c>
      <c r="I26" s="22">
        <v>3926550</v>
      </c>
    </row>
    <row r="27" spans="1:9" ht="12.75" customHeight="1" x14ac:dyDescent="0.2">
      <c r="A27" s="190" t="s">
        <v>22</v>
      </c>
      <c r="B27" s="190"/>
      <c r="C27" s="190"/>
      <c r="D27" s="190"/>
      <c r="E27" s="190"/>
      <c r="F27" s="190"/>
      <c r="G27" s="15">
        <v>20</v>
      </c>
      <c r="H27" s="23">
        <f>SUM(H28:H37)</f>
        <v>58340787</v>
      </c>
      <c r="I27" s="23">
        <f>SUM(I28:I37)</f>
        <v>57650300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4513323</v>
      </c>
      <c r="I31" s="22">
        <v>4513323</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2850301</v>
      </c>
      <c r="I34" s="22">
        <v>2845431</v>
      </c>
    </row>
    <row r="35" spans="1:9" ht="12.75" customHeight="1" x14ac:dyDescent="0.2">
      <c r="A35" s="189" t="s">
        <v>30</v>
      </c>
      <c r="B35" s="189"/>
      <c r="C35" s="189"/>
      <c r="D35" s="189"/>
      <c r="E35" s="189"/>
      <c r="F35" s="189"/>
      <c r="G35" s="14">
        <v>28</v>
      </c>
      <c r="H35" s="22">
        <v>172057</v>
      </c>
      <c r="I35" s="22">
        <v>149068</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50805106</v>
      </c>
      <c r="I37" s="22">
        <v>50142478</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204914</v>
      </c>
      <c r="I43" s="22">
        <v>0</v>
      </c>
    </row>
    <row r="44" spans="1:9" ht="12.75" customHeight="1" x14ac:dyDescent="0.2">
      <c r="A44" s="191" t="s">
        <v>304</v>
      </c>
      <c r="B44" s="191"/>
      <c r="C44" s="191"/>
      <c r="D44" s="191"/>
      <c r="E44" s="191"/>
      <c r="F44" s="191"/>
      <c r="G44" s="15">
        <v>37</v>
      </c>
      <c r="H44" s="23">
        <f>H45+H53+H60+H70</f>
        <v>45797977</v>
      </c>
      <c r="I44" s="23">
        <f>I45+I53+I60+I70</f>
        <v>45836742</v>
      </c>
    </row>
    <row r="45" spans="1:9" ht="12.75" customHeight="1" x14ac:dyDescent="0.2">
      <c r="A45" s="190" t="s">
        <v>39</v>
      </c>
      <c r="B45" s="190"/>
      <c r="C45" s="190"/>
      <c r="D45" s="190"/>
      <c r="E45" s="190"/>
      <c r="F45" s="190"/>
      <c r="G45" s="15">
        <v>38</v>
      </c>
      <c r="H45" s="23">
        <f>SUM(H46:H52)</f>
        <v>3123115</v>
      </c>
      <c r="I45" s="23">
        <f>SUM(I46:I52)</f>
        <v>3008862</v>
      </c>
    </row>
    <row r="46" spans="1:9" ht="12.75" customHeight="1" x14ac:dyDescent="0.2">
      <c r="A46" s="189" t="s">
        <v>40</v>
      </c>
      <c r="B46" s="189"/>
      <c r="C46" s="189"/>
      <c r="D46" s="189"/>
      <c r="E46" s="189"/>
      <c r="F46" s="189"/>
      <c r="G46" s="14">
        <v>39</v>
      </c>
      <c r="H46" s="22">
        <v>3042659</v>
      </c>
      <c r="I46" s="22">
        <v>2992551</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80456</v>
      </c>
      <c r="I49" s="22">
        <v>16311</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19812066</v>
      </c>
      <c r="I53" s="23">
        <f>SUM(I54:I59)</f>
        <v>18304275</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20939</v>
      </c>
      <c r="I55" s="22">
        <v>0</v>
      </c>
    </row>
    <row r="56" spans="1:9" ht="12.75" customHeight="1" x14ac:dyDescent="0.2">
      <c r="A56" s="189" t="s">
        <v>50</v>
      </c>
      <c r="B56" s="189"/>
      <c r="C56" s="189"/>
      <c r="D56" s="189"/>
      <c r="E56" s="189"/>
      <c r="F56" s="189"/>
      <c r="G56" s="14">
        <v>49</v>
      </c>
      <c r="H56" s="22">
        <v>17620569</v>
      </c>
      <c r="I56" s="22">
        <v>15909192</v>
      </c>
    </row>
    <row r="57" spans="1:9" ht="12.75" customHeight="1" x14ac:dyDescent="0.2">
      <c r="A57" s="189" t="s">
        <v>51</v>
      </c>
      <c r="B57" s="189"/>
      <c r="C57" s="189"/>
      <c r="D57" s="189"/>
      <c r="E57" s="189"/>
      <c r="F57" s="189"/>
      <c r="G57" s="14">
        <v>50</v>
      </c>
      <c r="H57" s="22">
        <v>10741</v>
      </c>
      <c r="I57" s="22">
        <v>78447</v>
      </c>
    </row>
    <row r="58" spans="1:9" ht="12.75" customHeight="1" x14ac:dyDescent="0.2">
      <c r="A58" s="189" t="s">
        <v>52</v>
      </c>
      <c r="B58" s="189"/>
      <c r="C58" s="189"/>
      <c r="D58" s="189"/>
      <c r="E58" s="189"/>
      <c r="F58" s="189"/>
      <c r="G58" s="14">
        <v>51</v>
      </c>
      <c r="H58" s="22">
        <v>1560087</v>
      </c>
      <c r="I58" s="22">
        <v>1738599</v>
      </c>
    </row>
    <row r="59" spans="1:9" ht="12.75" customHeight="1" x14ac:dyDescent="0.2">
      <c r="A59" s="189" t="s">
        <v>53</v>
      </c>
      <c r="B59" s="189"/>
      <c r="C59" s="189"/>
      <c r="D59" s="189"/>
      <c r="E59" s="189"/>
      <c r="F59" s="189"/>
      <c r="G59" s="14">
        <v>52</v>
      </c>
      <c r="H59" s="22">
        <v>599730</v>
      </c>
      <c r="I59" s="22">
        <v>578037</v>
      </c>
    </row>
    <row r="60" spans="1:9" ht="12.75" customHeight="1" x14ac:dyDescent="0.2">
      <c r="A60" s="190" t="s">
        <v>54</v>
      </c>
      <c r="B60" s="190"/>
      <c r="C60" s="190"/>
      <c r="D60" s="190"/>
      <c r="E60" s="190"/>
      <c r="F60" s="190"/>
      <c r="G60" s="15">
        <v>53</v>
      </c>
      <c r="H60" s="23">
        <f>SUM(H61:H69)</f>
        <v>32606</v>
      </c>
      <c r="I60" s="23">
        <f>SUM(I61:I69)</f>
        <v>2724</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1500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31106</v>
      </c>
      <c r="I68" s="22">
        <v>2724</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22830190</v>
      </c>
      <c r="I70" s="22">
        <v>24520881</v>
      </c>
    </row>
    <row r="71" spans="1:9" ht="12.75" customHeight="1" x14ac:dyDescent="0.2">
      <c r="A71" s="206" t="s">
        <v>58</v>
      </c>
      <c r="B71" s="206"/>
      <c r="C71" s="206"/>
      <c r="D71" s="206"/>
      <c r="E71" s="206"/>
      <c r="F71" s="206"/>
      <c r="G71" s="14">
        <v>64</v>
      </c>
      <c r="H71" s="22">
        <v>1104710</v>
      </c>
      <c r="I71" s="22">
        <v>2317698</v>
      </c>
    </row>
    <row r="72" spans="1:9" ht="12.75" customHeight="1" x14ac:dyDescent="0.2">
      <c r="A72" s="191" t="s">
        <v>305</v>
      </c>
      <c r="B72" s="191"/>
      <c r="C72" s="191"/>
      <c r="D72" s="191"/>
      <c r="E72" s="191"/>
      <c r="F72" s="191"/>
      <c r="G72" s="15">
        <v>65</v>
      </c>
      <c r="H72" s="23">
        <f>H8+H9+H44+H71</f>
        <v>210845731</v>
      </c>
      <c r="I72" s="23">
        <f>I8+I9+I44+I71</f>
        <v>214032808</v>
      </c>
    </row>
    <row r="73" spans="1:9" ht="12.75" customHeight="1" x14ac:dyDescent="0.2">
      <c r="A73" s="206" t="s">
        <v>59</v>
      </c>
      <c r="B73" s="206"/>
      <c r="C73" s="206"/>
      <c r="D73" s="206"/>
      <c r="E73" s="206"/>
      <c r="F73" s="206"/>
      <c r="G73" s="14">
        <v>66</v>
      </c>
      <c r="H73" s="22">
        <v>0</v>
      </c>
      <c r="I73" s="22">
        <v>0</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152684784</v>
      </c>
      <c r="I75" s="102">
        <f>I76+I77+I78+I84+I85+I91+I94+I97</f>
        <v>157026288</v>
      </c>
    </row>
    <row r="76" spans="1:9" ht="12.75" customHeight="1" x14ac:dyDescent="0.2">
      <c r="A76" s="189" t="s">
        <v>61</v>
      </c>
      <c r="B76" s="189"/>
      <c r="C76" s="189"/>
      <c r="D76" s="189"/>
      <c r="E76" s="189"/>
      <c r="F76" s="189"/>
      <c r="G76" s="14">
        <v>68</v>
      </c>
      <c r="H76" s="22">
        <v>125859040</v>
      </c>
      <c r="I76" s="22">
        <v>125859040</v>
      </c>
    </row>
    <row r="77" spans="1:9" ht="12.75" customHeight="1" x14ac:dyDescent="0.2">
      <c r="A77" s="189" t="s">
        <v>62</v>
      </c>
      <c r="B77" s="189"/>
      <c r="C77" s="189"/>
      <c r="D77" s="189"/>
      <c r="E77" s="189"/>
      <c r="F77" s="189"/>
      <c r="G77" s="14">
        <v>69</v>
      </c>
      <c r="H77" s="22">
        <v>6430886</v>
      </c>
      <c r="I77" s="22">
        <v>6430886</v>
      </c>
    </row>
    <row r="78" spans="1:9" ht="12.75" customHeight="1" x14ac:dyDescent="0.2">
      <c r="A78" s="190" t="s">
        <v>63</v>
      </c>
      <c r="B78" s="190"/>
      <c r="C78" s="190"/>
      <c r="D78" s="190"/>
      <c r="E78" s="190"/>
      <c r="F78" s="190"/>
      <c r="G78" s="15">
        <v>70</v>
      </c>
      <c r="H78" s="102">
        <f>SUM(H79:H83)</f>
        <v>6212394</v>
      </c>
      <c r="I78" s="102">
        <f>SUM(I79:I83)</f>
        <v>6212394</v>
      </c>
    </row>
    <row r="79" spans="1:9" ht="12.75" customHeight="1" x14ac:dyDescent="0.2">
      <c r="A79" s="189" t="s">
        <v>64</v>
      </c>
      <c r="B79" s="189"/>
      <c r="C79" s="189"/>
      <c r="D79" s="189"/>
      <c r="E79" s="189"/>
      <c r="F79" s="189"/>
      <c r="G79" s="14">
        <v>71</v>
      </c>
      <c r="H79" s="22">
        <v>6292952</v>
      </c>
      <c r="I79" s="22">
        <v>6292952</v>
      </c>
    </row>
    <row r="80" spans="1:9" ht="12.75" customHeight="1" x14ac:dyDescent="0.2">
      <c r="A80" s="189" t="s">
        <v>65</v>
      </c>
      <c r="B80" s="189"/>
      <c r="C80" s="189"/>
      <c r="D80" s="189"/>
      <c r="E80" s="189"/>
      <c r="F80" s="189"/>
      <c r="G80" s="14">
        <v>72</v>
      </c>
      <c r="H80" s="22">
        <v>245102</v>
      </c>
      <c r="I80" s="22">
        <v>245102</v>
      </c>
    </row>
    <row r="81" spans="1:9" ht="12.75" customHeight="1" x14ac:dyDescent="0.2">
      <c r="A81" s="189" t="s">
        <v>66</v>
      </c>
      <c r="B81" s="189"/>
      <c r="C81" s="189"/>
      <c r="D81" s="189"/>
      <c r="E81" s="189"/>
      <c r="F81" s="189"/>
      <c r="G81" s="14">
        <v>73</v>
      </c>
      <c r="H81" s="22">
        <v>-325660</v>
      </c>
      <c r="I81" s="22">
        <v>-325660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0</v>
      </c>
      <c r="I84" s="96">
        <v>0</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11335094</v>
      </c>
      <c r="I91" s="23">
        <f>I92-I93</f>
        <v>12337279</v>
      </c>
    </row>
    <row r="92" spans="1:9" ht="12.75" customHeight="1" x14ac:dyDescent="0.2">
      <c r="A92" s="189" t="s">
        <v>72</v>
      </c>
      <c r="B92" s="189"/>
      <c r="C92" s="189"/>
      <c r="D92" s="189"/>
      <c r="E92" s="189"/>
      <c r="F92" s="189"/>
      <c r="G92" s="14">
        <v>84</v>
      </c>
      <c r="H92" s="22">
        <v>11335094</v>
      </c>
      <c r="I92" s="22">
        <v>12337279</v>
      </c>
    </row>
    <row r="93" spans="1:9" ht="12.75" customHeight="1" x14ac:dyDescent="0.2">
      <c r="A93" s="189" t="s">
        <v>73</v>
      </c>
      <c r="B93" s="189"/>
      <c r="C93" s="189"/>
      <c r="D93" s="189"/>
      <c r="E93" s="189"/>
      <c r="F93" s="189"/>
      <c r="G93" s="14">
        <v>85</v>
      </c>
      <c r="H93" s="22">
        <v>0</v>
      </c>
      <c r="I93" s="22">
        <v>0</v>
      </c>
    </row>
    <row r="94" spans="1:9" ht="12.75" customHeight="1" x14ac:dyDescent="0.2">
      <c r="A94" s="190" t="s">
        <v>354</v>
      </c>
      <c r="B94" s="190"/>
      <c r="C94" s="190"/>
      <c r="D94" s="190"/>
      <c r="E94" s="190"/>
      <c r="F94" s="190"/>
      <c r="G94" s="15">
        <v>86</v>
      </c>
      <c r="H94" s="23">
        <f>H95-H96</f>
        <v>1851438</v>
      </c>
      <c r="I94" s="23">
        <f>I95-I96</f>
        <v>4725887</v>
      </c>
    </row>
    <row r="95" spans="1:9" ht="12.75" customHeight="1" x14ac:dyDescent="0.2">
      <c r="A95" s="189" t="s">
        <v>74</v>
      </c>
      <c r="B95" s="189"/>
      <c r="C95" s="189"/>
      <c r="D95" s="189"/>
      <c r="E95" s="189"/>
      <c r="F95" s="189"/>
      <c r="G95" s="14">
        <v>87</v>
      </c>
      <c r="H95" s="22">
        <v>1851438</v>
      </c>
      <c r="I95" s="22">
        <v>4725887</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995932</v>
      </c>
      <c r="I97" s="22">
        <v>1460802</v>
      </c>
    </row>
    <row r="98" spans="1:9" ht="12.75" customHeight="1" x14ac:dyDescent="0.2">
      <c r="A98" s="191" t="s">
        <v>356</v>
      </c>
      <c r="B98" s="191"/>
      <c r="C98" s="191"/>
      <c r="D98" s="191"/>
      <c r="E98" s="191"/>
      <c r="F98" s="191"/>
      <c r="G98" s="15">
        <v>90</v>
      </c>
      <c r="H98" s="23">
        <f>SUM(H99:H104)</f>
        <v>1144454</v>
      </c>
      <c r="I98" s="23">
        <f>SUM(I99:I104)</f>
        <v>2120325</v>
      </c>
    </row>
    <row r="99" spans="1:9" ht="12.75" customHeight="1" x14ac:dyDescent="0.2">
      <c r="A99" s="189" t="s">
        <v>77</v>
      </c>
      <c r="B99" s="189"/>
      <c r="C99" s="189"/>
      <c r="D99" s="189"/>
      <c r="E99" s="189"/>
      <c r="F99" s="189"/>
      <c r="G99" s="14">
        <v>91</v>
      </c>
      <c r="H99" s="22">
        <v>472722</v>
      </c>
      <c r="I99" s="22">
        <v>165257</v>
      </c>
    </row>
    <row r="100" spans="1:9" ht="12.75" customHeight="1" x14ac:dyDescent="0.2">
      <c r="A100" s="189" t="s">
        <v>78</v>
      </c>
      <c r="B100" s="189"/>
      <c r="C100" s="189"/>
      <c r="D100" s="189"/>
      <c r="E100" s="189"/>
      <c r="F100" s="189"/>
      <c r="G100" s="14">
        <v>92</v>
      </c>
      <c r="H100" s="22">
        <v>50000</v>
      </c>
      <c r="I100" s="22">
        <v>108475</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621732</v>
      </c>
      <c r="I104" s="22">
        <v>1846593</v>
      </c>
    </row>
    <row r="105" spans="1:9" ht="12.75" customHeight="1" x14ac:dyDescent="0.2">
      <c r="A105" s="191" t="s">
        <v>357</v>
      </c>
      <c r="B105" s="191"/>
      <c r="C105" s="191"/>
      <c r="D105" s="191"/>
      <c r="E105" s="191"/>
      <c r="F105" s="191"/>
      <c r="G105" s="15">
        <v>97</v>
      </c>
      <c r="H105" s="23">
        <f>SUM(H106:H116)</f>
        <v>34395539</v>
      </c>
      <c r="I105" s="23">
        <f>SUM(I106:I116)</f>
        <v>27457803</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34262181</v>
      </c>
      <c r="I111" s="22">
        <v>27452461</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760</v>
      </c>
      <c r="I114" s="22">
        <v>0</v>
      </c>
    </row>
    <row r="115" spans="1:9" ht="12.75" customHeight="1" x14ac:dyDescent="0.2">
      <c r="A115" s="189" t="s">
        <v>92</v>
      </c>
      <c r="B115" s="189"/>
      <c r="C115" s="189"/>
      <c r="D115" s="189"/>
      <c r="E115" s="189"/>
      <c r="F115" s="189"/>
      <c r="G115" s="14">
        <v>107</v>
      </c>
      <c r="H115" s="22">
        <v>3088</v>
      </c>
      <c r="I115" s="22">
        <v>3849</v>
      </c>
    </row>
    <row r="116" spans="1:9" ht="12.75" customHeight="1" x14ac:dyDescent="0.2">
      <c r="A116" s="189" t="s">
        <v>93</v>
      </c>
      <c r="B116" s="189"/>
      <c r="C116" s="189"/>
      <c r="D116" s="189"/>
      <c r="E116" s="189"/>
      <c r="F116" s="189"/>
      <c r="G116" s="14">
        <v>108</v>
      </c>
      <c r="H116" s="22">
        <v>129510</v>
      </c>
      <c r="I116" s="22">
        <v>1493</v>
      </c>
    </row>
    <row r="117" spans="1:9" ht="12.75" customHeight="1" x14ac:dyDescent="0.2">
      <c r="A117" s="191" t="s">
        <v>358</v>
      </c>
      <c r="B117" s="191"/>
      <c r="C117" s="191"/>
      <c r="D117" s="191"/>
      <c r="E117" s="191"/>
      <c r="F117" s="191"/>
      <c r="G117" s="15">
        <v>109</v>
      </c>
      <c r="H117" s="23">
        <f>SUM(H118:H131)</f>
        <v>20998161</v>
      </c>
      <c r="I117" s="23">
        <f>SUM(I118:I131)</f>
        <v>24547759</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5221177</v>
      </c>
      <c r="I123" s="22">
        <v>6410310</v>
      </c>
    </row>
    <row r="124" spans="1:9" ht="12.75" customHeight="1" x14ac:dyDescent="0.2">
      <c r="A124" s="189" t="s">
        <v>89</v>
      </c>
      <c r="B124" s="189"/>
      <c r="C124" s="189"/>
      <c r="D124" s="189"/>
      <c r="E124" s="189"/>
      <c r="F124" s="189"/>
      <c r="G124" s="14">
        <v>116</v>
      </c>
      <c r="H124" s="22">
        <v>4263409</v>
      </c>
      <c r="I124" s="22">
        <v>6018159</v>
      </c>
    </row>
    <row r="125" spans="1:9" ht="12.75" customHeight="1" x14ac:dyDescent="0.2">
      <c r="A125" s="189" t="s">
        <v>90</v>
      </c>
      <c r="B125" s="189"/>
      <c r="C125" s="189"/>
      <c r="D125" s="189"/>
      <c r="E125" s="189"/>
      <c r="F125" s="189"/>
      <c r="G125" s="14">
        <v>117</v>
      </c>
      <c r="H125" s="22">
        <v>8513133</v>
      </c>
      <c r="I125" s="22">
        <v>9406519</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1068684</v>
      </c>
      <c r="I127" s="22">
        <v>1203845</v>
      </c>
    </row>
    <row r="128" spans="1:9" x14ac:dyDescent="0.2">
      <c r="A128" s="189" t="s">
        <v>95</v>
      </c>
      <c r="B128" s="189"/>
      <c r="C128" s="189"/>
      <c r="D128" s="189"/>
      <c r="E128" s="189"/>
      <c r="F128" s="189"/>
      <c r="G128" s="14">
        <v>120</v>
      </c>
      <c r="H128" s="22">
        <v>1886782</v>
      </c>
      <c r="I128" s="22">
        <v>1475838</v>
      </c>
    </row>
    <row r="129" spans="1:9" x14ac:dyDescent="0.2">
      <c r="A129" s="189" t="s">
        <v>96</v>
      </c>
      <c r="B129" s="189"/>
      <c r="C129" s="189"/>
      <c r="D129" s="189"/>
      <c r="E129" s="189"/>
      <c r="F129" s="189"/>
      <c r="G129" s="14">
        <v>121</v>
      </c>
      <c r="H129" s="22">
        <v>33037</v>
      </c>
      <c r="I129" s="22">
        <v>33037</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11939</v>
      </c>
      <c r="I131" s="22">
        <v>51</v>
      </c>
    </row>
    <row r="132" spans="1:9" ht="22.15" customHeight="1" x14ac:dyDescent="0.2">
      <c r="A132" s="206" t="s">
        <v>99</v>
      </c>
      <c r="B132" s="206"/>
      <c r="C132" s="206"/>
      <c r="D132" s="206"/>
      <c r="E132" s="206"/>
      <c r="F132" s="206"/>
      <c r="G132" s="14">
        <v>124</v>
      </c>
      <c r="H132" s="22">
        <v>1622793</v>
      </c>
      <c r="I132" s="22">
        <v>2880633</v>
      </c>
    </row>
    <row r="133" spans="1:9" ht="12.75" customHeight="1" x14ac:dyDescent="0.2">
      <c r="A133" s="191" t="s">
        <v>359</v>
      </c>
      <c r="B133" s="191"/>
      <c r="C133" s="191"/>
      <c r="D133" s="191"/>
      <c r="E133" s="191"/>
      <c r="F133" s="191"/>
      <c r="G133" s="15">
        <v>125</v>
      </c>
      <c r="H133" s="23">
        <f>H75+H98+H105+H117+H132</f>
        <v>210845731</v>
      </c>
      <c r="I133" s="23">
        <f>I75+I98+I105+I117+I132</f>
        <v>214032808</v>
      </c>
    </row>
    <row r="134" spans="1:9" x14ac:dyDescent="0.2">
      <c r="A134" s="206" t="s">
        <v>100</v>
      </c>
      <c r="B134" s="206"/>
      <c r="C134" s="206"/>
      <c r="D134" s="206"/>
      <c r="E134" s="206"/>
      <c r="F134" s="206"/>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N12" sqref="N12"/>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474</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471</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92606904</v>
      </c>
      <c r="I8" s="107">
        <f>SUM(I9:I13)</f>
        <v>21900905</v>
      </c>
      <c r="J8" s="107">
        <f>SUM(J9:J13)</f>
        <v>89587227</v>
      </c>
      <c r="K8" s="107">
        <f>SUM(K9:K13)</f>
        <v>21168580</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85429074</v>
      </c>
      <c r="I10" s="108">
        <v>19010188</v>
      </c>
      <c r="J10" s="108">
        <v>87855356</v>
      </c>
      <c r="K10" s="108">
        <v>20670998</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7177830</v>
      </c>
      <c r="I13" s="108">
        <v>2890717</v>
      </c>
      <c r="J13" s="108">
        <v>1731871</v>
      </c>
      <c r="K13" s="108">
        <v>497582</v>
      </c>
    </row>
    <row r="14" spans="1:11" ht="12.75" customHeight="1" x14ac:dyDescent="0.2">
      <c r="A14" s="224" t="s">
        <v>361</v>
      </c>
      <c r="B14" s="224"/>
      <c r="C14" s="224"/>
      <c r="D14" s="224"/>
      <c r="E14" s="224"/>
      <c r="F14" s="224"/>
      <c r="G14" s="15">
        <v>7</v>
      </c>
      <c r="H14" s="107">
        <f>H15+H16+H20+H24+H25+H26+H29+H36</f>
        <v>89826478</v>
      </c>
      <c r="I14" s="107">
        <f>I15+I16+I20+I24+I25+I26+I29+I36</f>
        <v>24492523</v>
      </c>
      <c r="J14" s="107">
        <f>J15+J16+J20+J24+J25+J26+J29+J36</f>
        <v>84456865</v>
      </c>
      <c r="K14" s="107">
        <f>K15+K16+K20+K24+K25+K26+K29+K36</f>
        <v>23063338</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56639059</v>
      </c>
      <c r="I16" s="107">
        <f>SUM(I17:I19)</f>
        <v>13828904</v>
      </c>
      <c r="J16" s="107">
        <f>SUM(J17:J19)</f>
        <v>48923732</v>
      </c>
      <c r="K16" s="107">
        <f>SUM(K17:K19)</f>
        <v>12418560</v>
      </c>
    </row>
    <row r="17" spans="1:11" ht="12.75" customHeight="1" x14ac:dyDescent="0.2">
      <c r="A17" s="225" t="s">
        <v>120</v>
      </c>
      <c r="B17" s="225"/>
      <c r="C17" s="225"/>
      <c r="D17" s="225"/>
      <c r="E17" s="225"/>
      <c r="F17" s="225"/>
      <c r="G17" s="14">
        <v>10</v>
      </c>
      <c r="H17" s="108">
        <v>10733856</v>
      </c>
      <c r="I17" s="108">
        <v>3041487</v>
      </c>
      <c r="J17" s="108">
        <v>9186780</v>
      </c>
      <c r="K17" s="108">
        <v>1921857</v>
      </c>
    </row>
    <row r="18" spans="1:11" ht="12.75" customHeight="1" x14ac:dyDescent="0.2">
      <c r="A18" s="225" t="s">
        <v>121</v>
      </c>
      <c r="B18" s="225"/>
      <c r="C18" s="225"/>
      <c r="D18" s="225"/>
      <c r="E18" s="225"/>
      <c r="F18" s="225"/>
      <c r="G18" s="14">
        <v>11</v>
      </c>
      <c r="H18" s="108">
        <v>698473</v>
      </c>
      <c r="I18" s="108">
        <v>1665</v>
      </c>
      <c r="J18" s="108">
        <v>1770360</v>
      </c>
      <c r="K18" s="108">
        <v>10598</v>
      </c>
    </row>
    <row r="19" spans="1:11" ht="12.75" customHeight="1" x14ac:dyDescent="0.2">
      <c r="A19" s="225" t="s">
        <v>122</v>
      </c>
      <c r="B19" s="225"/>
      <c r="C19" s="225"/>
      <c r="D19" s="225"/>
      <c r="E19" s="225"/>
      <c r="F19" s="225"/>
      <c r="G19" s="14">
        <v>12</v>
      </c>
      <c r="H19" s="108">
        <v>45206730</v>
      </c>
      <c r="I19" s="108">
        <v>10785752</v>
      </c>
      <c r="J19" s="108">
        <v>37966592</v>
      </c>
      <c r="K19" s="108">
        <v>10486105</v>
      </c>
    </row>
    <row r="20" spans="1:11" ht="12.75" customHeight="1" x14ac:dyDescent="0.2">
      <c r="A20" s="190" t="s">
        <v>442</v>
      </c>
      <c r="B20" s="190"/>
      <c r="C20" s="190"/>
      <c r="D20" s="190"/>
      <c r="E20" s="190"/>
      <c r="F20" s="190"/>
      <c r="G20" s="15">
        <v>13</v>
      </c>
      <c r="H20" s="107">
        <f>SUM(H21:H23)</f>
        <v>21329868</v>
      </c>
      <c r="I20" s="107">
        <f>SUM(I21:I23)</f>
        <v>5751533</v>
      </c>
      <c r="J20" s="107">
        <f>SUM(J21:J23)</f>
        <v>21659677</v>
      </c>
      <c r="K20" s="107">
        <f>SUM(K21:K23)</f>
        <v>5065042</v>
      </c>
    </row>
    <row r="21" spans="1:11" ht="12.75" customHeight="1" x14ac:dyDescent="0.2">
      <c r="A21" s="225" t="s">
        <v>105</v>
      </c>
      <c r="B21" s="225"/>
      <c r="C21" s="225"/>
      <c r="D21" s="225"/>
      <c r="E21" s="225"/>
      <c r="F21" s="225"/>
      <c r="G21" s="14">
        <v>14</v>
      </c>
      <c r="H21" s="108">
        <v>13351526</v>
      </c>
      <c r="I21" s="108">
        <v>3658518</v>
      </c>
      <c r="J21" s="108">
        <v>13876098</v>
      </c>
      <c r="K21" s="108">
        <v>3245438</v>
      </c>
    </row>
    <row r="22" spans="1:11" ht="12.75" customHeight="1" x14ac:dyDescent="0.2">
      <c r="A22" s="225" t="s">
        <v>106</v>
      </c>
      <c r="B22" s="225"/>
      <c r="C22" s="225"/>
      <c r="D22" s="225"/>
      <c r="E22" s="225"/>
      <c r="F22" s="225"/>
      <c r="G22" s="14">
        <v>15</v>
      </c>
      <c r="H22" s="108">
        <v>5019553</v>
      </c>
      <c r="I22" s="108">
        <v>1296166</v>
      </c>
      <c r="J22" s="108">
        <v>4806412</v>
      </c>
      <c r="K22" s="108">
        <v>1117401</v>
      </c>
    </row>
    <row r="23" spans="1:11" ht="12.75" customHeight="1" x14ac:dyDescent="0.2">
      <c r="A23" s="225" t="s">
        <v>107</v>
      </c>
      <c r="B23" s="225"/>
      <c r="C23" s="225"/>
      <c r="D23" s="225"/>
      <c r="E23" s="225"/>
      <c r="F23" s="225"/>
      <c r="G23" s="14">
        <v>16</v>
      </c>
      <c r="H23" s="108">
        <v>2958789</v>
      </c>
      <c r="I23" s="108">
        <v>796849</v>
      </c>
      <c r="J23" s="108">
        <v>2977167</v>
      </c>
      <c r="K23" s="108">
        <v>702203</v>
      </c>
    </row>
    <row r="24" spans="1:11" ht="12.75" customHeight="1" x14ac:dyDescent="0.2">
      <c r="A24" s="189" t="s">
        <v>108</v>
      </c>
      <c r="B24" s="189"/>
      <c r="C24" s="189"/>
      <c r="D24" s="189"/>
      <c r="E24" s="189"/>
      <c r="F24" s="189"/>
      <c r="G24" s="14">
        <v>17</v>
      </c>
      <c r="H24" s="108">
        <v>4794554</v>
      </c>
      <c r="I24" s="108">
        <v>672918</v>
      </c>
      <c r="J24" s="108">
        <v>6167123</v>
      </c>
      <c r="K24" s="108">
        <v>1841573</v>
      </c>
    </row>
    <row r="25" spans="1:11" ht="12.75" customHeight="1" x14ac:dyDescent="0.2">
      <c r="A25" s="189" t="s">
        <v>109</v>
      </c>
      <c r="B25" s="189"/>
      <c r="C25" s="189"/>
      <c r="D25" s="189"/>
      <c r="E25" s="189"/>
      <c r="F25" s="189"/>
      <c r="G25" s="14">
        <v>18</v>
      </c>
      <c r="H25" s="108">
        <v>3255841</v>
      </c>
      <c r="I25" s="108">
        <v>1032075</v>
      </c>
      <c r="J25" s="108">
        <v>4059165</v>
      </c>
      <c r="K25" s="108">
        <v>1234472</v>
      </c>
    </row>
    <row r="26" spans="1:11" ht="12.75" customHeight="1" x14ac:dyDescent="0.2">
      <c r="A26" s="190" t="s">
        <v>443</v>
      </c>
      <c r="B26" s="190"/>
      <c r="C26" s="190"/>
      <c r="D26" s="190"/>
      <c r="E26" s="190"/>
      <c r="F26" s="190"/>
      <c r="G26" s="15">
        <v>19</v>
      </c>
      <c r="H26" s="107">
        <f>H27+H28</f>
        <v>800660</v>
      </c>
      <c r="I26" s="107">
        <f>I27+I28</f>
        <v>800660</v>
      </c>
      <c r="J26" s="107">
        <f>J27+J28</f>
        <v>351673</v>
      </c>
      <c r="K26" s="107">
        <f>K27+K28</f>
        <v>351673</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800660</v>
      </c>
      <c r="I28" s="108">
        <v>800660</v>
      </c>
      <c r="J28" s="108">
        <v>351673</v>
      </c>
      <c r="K28" s="108">
        <v>351673</v>
      </c>
    </row>
    <row r="29" spans="1:11" ht="12.75" customHeight="1" x14ac:dyDescent="0.2">
      <c r="A29" s="190" t="s">
        <v>444</v>
      </c>
      <c r="B29" s="190"/>
      <c r="C29" s="190"/>
      <c r="D29" s="190"/>
      <c r="E29" s="190"/>
      <c r="F29" s="190"/>
      <c r="G29" s="15">
        <v>22</v>
      </c>
      <c r="H29" s="107">
        <f>SUM(H30:H35)</f>
        <v>1143721</v>
      </c>
      <c r="I29" s="107">
        <f>SUM(I30:I35)</f>
        <v>1143721</v>
      </c>
      <c r="J29" s="107">
        <f>SUM(J30:J35)</f>
        <v>1339386</v>
      </c>
      <c r="K29" s="107">
        <f>SUM(K30:K35)</f>
        <v>496031</v>
      </c>
    </row>
    <row r="30" spans="1:11" ht="12.75" customHeight="1" x14ac:dyDescent="0.2">
      <c r="A30" s="225" t="s">
        <v>125</v>
      </c>
      <c r="B30" s="225"/>
      <c r="C30" s="225"/>
      <c r="D30" s="225"/>
      <c r="E30" s="225"/>
      <c r="F30" s="225"/>
      <c r="G30" s="14">
        <v>23</v>
      </c>
      <c r="H30" s="108">
        <v>471989</v>
      </c>
      <c r="I30" s="108">
        <v>471989</v>
      </c>
      <c r="J30" s="108">
        <v>496031</v>
      </c>
      <c r="K30" s="108">
        <v>496031</v>
      </c>
    </row>
    <row r="31" spans="1:11" ht="12.75" customHeight="1" x14ac:dyDescent="0.2">
      <c r="A31" s="225" t="s">
        <v>126</v>
      </c>
      <c r="B31" s="225"/>
      <c r="C31" s="225"/>
      <c r="D31" s="225"/>
      <c r="E31" s="225"/>
      <c r="F31" s="225"/>
      <c r="G31" s="14">
        <v>24</v>
      </c>
      <c r="H31" s="108">
        <v>50000</v>
      </c>
      <c r="I31" s="108">
        <v>50000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621732</v>
      </c>
      <c r="I35" s="108">
        <v>621732</v>
      </c>
      <c r="J35" s="108">
        <v>843355</v>
      </c>
      <c r="K35" s="108">
        <v>0</v>
      </c>
    </row>
    <row r="36" spans="1:11" ht="12.75" customHeight="1" x14ac:dyDescent="0.2">
      <c r="A36" s="189" t="s">
        <v>110</v>
      </c>
      <c r="B36" s="189"/>
      <c r="C36" s="189"/>
      <c r="D36" s="189"/>
      <c r="E36" s="189"/>
      <c r="F36" s="189"/>
      <c r="G36" s="14">
        <v>29</v>
      </c>
      <c r="H36" s="108">
        <v>1862775</v>
      </c>
      <c r="I36" s="108">
        <v>1262712</v>
      </c>
      <c r="J36" s="108">
        <v>1956109</v>
      </c>
      <c r="K36" s="108">
        <v>1655987</v>
      </c>
    </row>
    <row r="37" spans="1:11" ht="12.75" customHeight="1" x14ac:dyDescent="0.2">
      <c r="A37" s="224" t="s">
        <v>362</v>
      </c>
      <c r="B37" s="224"/>
      <c r="C37" s="224"/>
      <c r="D37" s="224"/>
      <c r="E37" s="224"/>
      <c r="F37" s="224"/>
      <c r="G37" s="15">
        <v>30</v>
      </c>
      <c r="H37" s="107">
        <f>SUM(H38:H47)</f>
        <v>1752750</v>
      </c>
      <c r="I37" s="107">
        <f>SUM(I38:I47)</f>
        <v>232647</v>
      </c>
      <c r="J37" s="107">
        <f>SUM(J38:J47)</f>
        <v>1003066</v>
      </c>
      <c r="K37" s="107">
        <f>SUM(K38:K47)</f>
        <v>163891</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6454</v>
      </c>
      <c r="I44" s="108">
        <v>0</v>
      </c>
      <c r="J44" s="108">
        <v>39034</v>
      </c>
      <c r="K44" s="108">
        <v>33751</v>
      </c>
    </row>
    <row r="45" spans="1:11" ht="12.75" customHeight="1" x14ac:dyDescent="0.2">
      <c r="A45" s="189" t="s">
        <v>138</v>
      </c>
      <c r="B45" s="189"/>
      <c r="C45" s="189"/>
      <c r="D45" s="189"/>
      <c r="E45" s="189"/>
      <c r="F45" s="189"/>
      <c r="G45" s="14">
        <v>38</v>
      </c>
      <c r="H45" s="108">
        <v>1746296</v>
      </c>
      <c r="I45" s="108">
        <v>232647</v>
      </c>
      <c r="J45" s="108">
        <v>964032</v>
      </c>
      <c r="K45" s="108">
        <v>130140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363</v>
      </c>
      <c r="B48" s="224"/>
      <c r="C48" s="224"/>
      <c r="D48" s="224"/>
      <c r="E48" s="224"/>
      <c r="F48" s="224"/>
      <c r="G48" s="15">
        <v>41</v>
      </c>
      <c r="H48" s="107">
        <f>SUM(H49:H55)</f>
        <v>2525564</v>
      </c>
      <c r="I48" s="107">
        <f>SUM(I49:I55)</f>
        <v>748650</v>
      </c>
      <c r="J48" s="107">
        <f>SUM(J49:J55)</f>
        <v>1290428</v>
      </c>
      <c r="K48" s="107">
        <f>SUM(K49:K55)</f>
        <v>3553</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612055</v>
      </c>
      <c r="I51" s="108">
        <v>384696</v>
      </c>
      <c r="J51" s="108">
        <v>434577</v>
      </c>
      <c r="K51" s="108">
        <v>0</v>
      </c>
    </row>
    <row r="52" spans="1:11" ht="12.75" customHeight="1" x14ac:dyDescent="0.2">
      <c r="A52" s="228" t="s">
        <v>144</v>
      </c>
      <c r="B52" s="228"/>
      <c r="C52" s="228"/>
      <c r="D52" s="228"/>
      <c r="E52" s="228"/>
      <c r="F52" s="228"/>
      <c r="G52" s="14">
        <v>45</v>
      </c>
      <c r="H52" s="108">
        <v>1913509</v>
      </c>
      <c r="I52" s="108">
        <v>363954</v>
      </c>
      <c r="J52" s="108">
        <v>855851</v>
      </c>
      <c r="K52" s="108">
        <v>3553</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94359654</v>
      </c>
      <c r="I60" s="107">
        <f t="shared" ref="I60:K60" si="0">I8+I37+I56+I57</f>
        <v>22133552</v>
      </c>
      <c r="J60" s="107">
        <f t="shared" si="0"/>
        <v>90590293</v>
      </c>
      <c r="K60" s="107">
        <f t="shared" si="0"/>
        <v>21332471</v>
      </c>
    </row>
    <row r="61" spans="1:11" ht="12.75" customHeight="1" x14ac:dyDescent="0.2">
      <c r="A61" s="224" t="s">
        <v>365</v>
      </c>
      <c r="B61" s="224"/>
      <c r="C61" s="224"/>
      <c r="D61" s="224"/>
      <c r="E61" s="224"/>
      <c r="F61" s="224"/>
      <c r="G61" s="15">
        <v>54</v>
      </c>
      <c r="H61" s="107">
        <f>H14+H48+H58+H59</f>
        <v>92352042</v>
      </c>
      <c r="I61" s="107">
        <f t="shared" ref="I61:K61" si="1">I14+I48+I58+I59</f>
        <v>25241173</v>
      </c>
      <c r="J61" s="107">
        <f t="shared" si="1"/>
        <v>85747293</v>
      </c>
      <c r="K61" s="107">
        <f t="shared" si="1"/>
        <v>23066891</v>
      </c>
    </row>
    <row r="62" spans="1:11" ht="12.75" customHeight="1" x14ac:dyDescent="0.2">
      <c r="A62" s="224" t="s">
        <v>366</v>
      </c>
      <c r="B62" s="224"/>
      <c r="C62" s="224"/>
      <c r="D62" s="224"/>
      <c r="E62" s="224"/>
      <c r="F62" s="224"/>
      <c r="G62" s="15">
        <v>55</v>
      </c>
      <c r="H62" s="107">
        <f>H60-H61</f>
        <v>2007612</v>
      </c>
      <c r="I62" s="107">
        <f t="shared" ref="I62:K62" si="2">I60-I61</f>
        <v>-3107621</v>
      </c>
      <c r="J62" s="107">
        <f t="shared" si="2"/>
        <v>4843000</v>
      </c>
      <c r="K62" s="107">
        <f t="shared" si="2"/>
        <v>-1734420</v>
      </c>
    </row>
    <row r="63" spans="1:11" ht="12.75" customHeight="1" x14ac:dyDescent="0.2">
      <c r="A63" s="229" t="s">
        <v>367</v>
      </c>
      <c r="B63" s="229"/>
      <c r="C63" s="229"/>
      <c r="D63" s="229"/>
      <c r="E63" s="229"/>
      <c r="F63" s="229"/>
      <c r="G63" s="15">
        <v>56</v>
      </c>
      <c r="H63" s="107">
        <f>+IF((H60-H61)&gt;0,(H60-H61),0)</f>
        <v>2007612</v>
      </c>
      <c r="I63" s="107">
        <f t="shared" ref="I63:K63" si="3">+IF((I60-I61)&gt;0,(I60-I61),0)</f>
        <v>0</v>
      </c>
      <c r="J63" s="107">
        <f t="shared" si="3"/>
        <v>4843000</v>
      </c>
      <c r="K63" s="107">
        <f t="shared" si="3"/>
        <v>0</v>
      </c>
    </row>
    <row r="64" spans="1:11" ht="12.75" customHeight="1" x14ac:dyDescent="0.2">
      <c r="A64" s="229" t="s">
        <v>368</v>
      </c>
      <c r="B64" s="229"/>
      <c r="C64" s="229"/>
      <c r="D64" s="229"/>
      <c r="E64" s="229"/>
      <c r="F64" s="229"/>
      <c r="G64" s="15">
        <v>57</v>
      </c>
      <c r="H64" s="107">
        <f>+IF((H60-H61)&lt;0,(H60-H61),0)</f>
        <v>0</v>
      </c>
      <c r="I64" s="107">
        <f t="shared" ref="I64:K64" si="4">+IF((I60-I61)&lt;0,(I60-I61),0)</f>
        <v>-3107621</v>
      </c>
      <c r="J64" s="107">
        <f t="shared" si="4"/>
        <v>0</v>
      </c>
      <c r="K64" s="107">
        <f t="shared" si="4"/>
        <v>-1734420</v>
      </c>
    </row>
    <row r="65" spans="1:11" ht="12.75" customHeight="1" x14ac:dyDescent="0.2">
      <c r="A65" s="230" t="s">
        <v>111</v>
      </c>
      <c r="B65" s="230"/>
      <c r="C65" s="230"/>
      <c r="D65" s="230"/>
      <c r="E65" s="230"/>
      <c r="F65" s="230"/>
      <c r="G65" s="14">
        <v>58</v>
      </c>
      <c r="H65" s="108">
        <v>76403</v>
      </c>
      <c r="I65" s="108">
        <v>0</v>
      </c>
      <c r="J65" s="108">
        <v>117113</v>
      </c>
      <c r="K65" s="108">
        <v>-283962</v>
      </c>
    </row>
    <row r="66" spans="1:11" ht="12.75" customHeight="1" x14ac:dyDescent="0.2">
      <c r="A66" s="224" t="s">
        <v>369</v>
      </c>
      <c r="B66" s="224"/>
      <c r="C66" s="224"/>
      <c r="D66" s="224"/>
      <c r="E66" s="224"/>
      <c r="F66" s="224"/>
      <c r="G66" s="15">
        <v>59</v>
      </c>
      <c r="H66" s="107">
        <f>H62-H65</f>
        <v>1931209</v>
      </c>
      <c r="I66" s="107">
        <f t="shared" ref="I66:K66" si="5">I62-I65</f>
        <v>-3107621</v>
      </c>
      <c r="J66" s="107">
        <f t="shared" si="5"/>
        <v>4725887</v>
      </c>
      <c r="K66" s="107">
        <f t="shared" si="5"/>
        <v>-1450458</v>
      </c>
    </row>
    <row r="67" spans="1:11" ht="12.75" customHeight="1" x14ac:dyDescent="0.2">
      <c r="A67" s="229" t="s">
        <v>370</v>
      </c>
      <c r="B67" s="229"/>
      <c r="C67" s="229"/>
      <c r="D67" s="229"/>
      <c r="E67" s="229"/>
      <c r="F67" s="229"/>
      <c r="G67" s="15">
        <v>60</v>
      </c>
      <c r="H67" s="107">
        <f>+IF((H62-H65)&gt;0,(H62-H65),0)</f>
        <v>1931209</v>
      </c>
      <c r="I67" s="107">
        <f t="shared" ref="I67:K67" si="6">+IF((I62-I65)&gt;0,(I62-I65),0)</f>
        <v>0</v>
      </c>
      <c r="J67" s="107">
        <f t="shared" si="6"/>
        <v>4725887</v>
      </c>
      <c r="K67" s="107">
        <f t="shared" si="6"/>
        <v>0</v>
      </c>
    </row>
    <row r="68" spans="1:11" ht="12.75" customHeight="1" x14ac:dyDescent="0.2">
      <c r="A68" s="229" t="s">
        <v>371</v>
      </c>
      <c r="B68" s="229"/>
      <c r="C68" s="229"/>
      <c r="D68" s="229"/>
      <c r="E68" s="229"/>
      <c r="F68" s="229"/>
      <c r="G68" s="15">
        <v>61</v>
      </c>
      <c r="H68" s="107">
        <f>+IF((H62-H65)&lt;0,(H62-H65),0)</f>
        <v>0</v>
      </c>
      <c r="I68" s="107">
        <f t="shared" ref="I68:K68" si="7">+IF((I62-I65)&lt;0,(I62-I65),0)</f>
        <v>-3107621</v>
      </c>
      <c r="J68" s="107">
        <f t="shared" si="7"/>
        <v>0</v>
      </c>
      <c r="K68" s="107">
        <f t="shared" si="7"/>
        <v>-1450458</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c r="I74" s="130"/>
      <c r="J74" s="130"/>
      <c r="K74" s="130"/>
    </row>
    <row r="75" spans="1:11" ht="12.75" customHeight="1" x14ac:dyDescent="0.2">
      <c r="A75" s="229" t="s">
        <v>374</v>
      </c>
      <c r="B75" s="229"/>
      <c r="C75" s="229"/>
      <c r="D75" s="229"/>
      <c r="E75" s="229"/>
      <c r="F75" s="229"/>
      <c r="G75" s="15">
        <v>67</v>
      </c>
      <c r="H75" s="130"/>
      <c r="I75" s="130"/>
      <c r="J75" s="130"/>
      <c r="K75" s="130"/>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c r="I77" s="130"/>
      <c r="J77" s="130"/>
      <c r="K77" s="130"/>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c r="I80" s="130"/>
      <c r="J80" s="130"/>
      <c r="K80" s="130"/>
    </row>
    <row r="81" spans="1:11" ht="12.75" customHeight="1" x14ac:dyDescent="0.2">
      <c r="A81" s="224" t="s">
        <v>379</v>
      </c>
      <c r="B81" s="224"/>
      <c r="C81" s="224"/>
      <c r="D81" s="224"/>
      <c r="E81" s="224"/>
      <c r="F81" s="224"/>
      <c r="G81" s="15">
        <v>72</v>
      </c>
      <c r="H81" s="130"/>
      <c r="I81" s="130"/>
      <c r="J81" s="130"/>
      <c r="K81" s="130"/>
    </row>
    <row r="82" spans="1:11" ht="12.75" customHeight="1" x14ac:dyDescent="0.2">
      <c r="A82" s="229" t="s">
        <v>380</v>
      </c>
      <c r="B82" s="229"/>
      <c r="C82" s="229"/>
      <c r="D82" s="229"/>
      <c r="E82" s="229"/>
      <c r="F82" s="229"/>
      <c r="G82" s="15">
        <v>73</v>
      </c>
      <c r="H82" s="130"/>
      <c r="I82" s="130"/>
      <c r="J82" s="130"/>
      <c r="K82" s="130"/>
    </row>
    <row r="83" spans="1:11" ht="12.75" customHeight="1" x14ac:dyDescent="0.2">
      <c r="A83" s="229" t="s">
        <v>381</v>
      </c>
      <c r="B83" s="229"/>
      <c r="C83" s="229"/>
      <c r="D83" s="229"/>
      <c r="E83" s="229"/>
      <c r="F83" s="229"/>
      <c r="G83" s="15">
        <v>74</v>
      </c>
      <c r="H83" s="130"/>
      <c r="I83" s="130"/>
      <c r="J83" s="130"/>
      <c r="K83" s="130"/>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1931209</v>
      </c>
      <c r="I85" s="110">
        <f>I86+I87</f>
        <v>2349136</v>
      </c>
      <c r="J85" s="110">
        <f>J86+J87</f>
        <v>4725887</v>
      </c>
      <c r="K85" s="110">
        <f>K86+K87</f>
        <v>1450458</v>
      </c>
    </row>
    <row r="86" spans="1:11" ht="12.75" customHeight="1" x14ac:dyDescent="0.2">
      <c r="A86" s="236" t="s">
        <v>157</v>
      </c>
      <c r="B86" s="236"/>
      <c r="C86" s="236"/>
      <c r="D86" s="236"/>
      <c r="E86" s="236"/>
      <c r="F86" s="236"/>
      <c r="G86" s="14">
        <v>76</v>
      </c>
      <c r="H86" s="111">
        <v>1851438</v>
      </c>
      <c r="I86" s="111">
        <v>2417159</v>
      </c>
      <c r="J86" s="111">
        <v>4738471</v>
      </c>
      <c r="K86" s="111">
        <v>1512877</v>
      </c>
    </row>
    <row r="87" spans="1:11" ht="12.75" customHeight="1" x14ac:dyDescent="0.2">
      <c r="A87" s="236" t="s">
        <v>158</v>
      </c>
      <c r="B87" s="236"/>
      <c r="C87" s="236"/>
      <c r="D87" s="236"/>
      <c r="E87" s="236"/>
      <c r="F87" s="236"/>
      <c r="G87" s="14">
        <v>77</v>
      </c>
      <c r="H87" s="111">
        <v>79771</v>
      </c>
      <c r="I87" s="111">
        <v>-68023</v>
      </c>
      <c r="J87" s="111">
        <v>-12584</v>
      </c>
      <c r="K87" s="111">
        <v>-62419</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1931209</v>
      </c>
      <c r="I89" s="111">
        <v>2349136</v>
      </c>
      <c r="J89" s="111">
        <v>4725887</v>
      </c>
      <c r="K89" s="111">
        <v>1450458</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v>0</v>
      </c>
      <c r="I92" s="111">
        <v>0</v>
      </c>
      <c r="J92" s="111">
        <v>0</v>
      </c>
      <c r="K92" s="111">
        <v>0</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1931209</v>
      </c>
      <c r="I109" s="110">
        <f>I89+I108</f>
        <v>2349136</v>
      </c>
      <c r="J109" s="110">
        <f t="shared" ref="J109:K109" si="12">J89+J108</f>
        <v>4725887</v>
      </c>
      <c r="K109" s="110">
        <f t="shared" si="12"/>
        <v>1450458</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1931209</v>
      </c>
      <c r="I111" s="110">
        <f>I112+I113</f>
        <v>2349136</v>
      </c>
      <c r="J111" s="110">
        <f>J112+J113</f>
        <v>4725887</v>
      </c>
      <c r="K111" s="110">
        <f>K112+K113</f>
        <v>1450458</v>
      </c>
    </row>
    <row r="112" spans="1:11" ht="12.75" customHeight="1" x14ac:dyDescent="0.2">
      <c r="A112" s="236" t="s">
        <v>113</v>
      </c>
      <c r="B112" s="236"/>
      <c r="C112" s="236"/>
      <c r="D112" s="236"/>
      <c r="E112" s="236"/>
      <c r="F112" s="236"/>
      <c r="G112" s="14">
        <v>100</v>
      </c>
      <c r="H112" s="111">
        <v>1851438</v>
      </c>
      <c r="I112" s="111">
        <v>2417159</v>
      </c>
      <c r="J112" s="111">
        <f>J86</f>
        <v>4738471</v>
      </c>
      <c r="K112" s="111">
        <f>K86</f>
        <v>1512877</v>
      </c>
    </row>
    <row r="113" spans="1:11" ht="12.75" customHeight="1" x14ac:dyDescent="0.2">
      <c r="A113" s="236" t="s">
        <v>165</v>
      </c>
      <c r="B113" s="236"/>
      <c r="C113" s="236"/>
      <c r="D113" s="236"/>
      <c r="E113" s="236"/>
      <c r="F113" s="236"/>
      <c r="G113" s="14">
        <v>101</v>
      </c>
      <c r="H113" s="111">
        <v>79771</v>
      </c>
      <c r="I113" s="111">
        <v>-68023</v>
      </c>
      <c r="J113" s="111">
        <f>J87</f>
        <v>-12584</v>
      </c>
      <c r="K113" s="111">
        <f>K87</f>
        <v>-62419</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39370078740157483"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35" sqref="I3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474</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471</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2007612</v>
      </c>
      <c r="I8" s="123">
        <f>RDG!J62</f>
        <v>4843000</v>
      </c>
    </row>
    <row r="9" spans="1:9" ht="12.75" customHeight="1" x14ac:dyDescent="0.2">
      <c r="A9" s="248" t="s">
        <v>171</v>
      </c>
      <c r="B9" s="248"/>
      <c r="C9" s="248"/>
      <c r="D9" s="248"/>
      <c r="E9" s="248"/>
      <c r="F9" s="248"/>
      <c r="G9" s="124">
        <v>2</v>
      </c>
      <c r="H9" s="125">
        <f>H10+H11+H12+H13+H14+H15+H16+H17</f>
        <v>5714849</v>
      </c>
      <c r="I9" s="125">
        <f>I10+I11+I12+I13+I14+I15+I16+I17</f>
        <v>7058697</v>
      </c>
    </row>
    <row r="10" spans="1:9" ht="12.75" customHeight="1" x14ac:dyDescent="0.2">
      <c r="A10" s="225" t="s">
        <v>172</v>
      </c>
      <c r="B10" s="225"/>
      <c r="C10" s="225"/>
      <c r="D10" s="225"/>
      <c r="E10" s="225"/>
      <c r="F10" s="225"/>
      <c r="G10" s="122">
        <v>3</v>
      </c>
      <c r="H10" s="123">
        <v>4794554</v>
      </c>
      <c r="I10" s="123">
        <v>6167123</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-6454</v>
      </c>
      <c r="I13" s="123">
        <v>-39034</v>
      </c>
    </row>
    <row r="14" spans="1:9" ht="12.75" customHeight="1" x14ac:dyDescent="0.2">
      <c r="A14" s="225" t="s">
        <v>176</v>
      </c>
      <c r="B14" s="225"/>
      <c r="C14" s="225"/>
      <c r="D14" s="225"/>
      <c r="E14" s="225"/>
      <c r="F14" s="225"/>
      <c r="G14" s="122">
        <v>7</v>
      </c>
      <c r="H14" s="123">
        <v>612055</v>
      </c>
      <c r="I14" s="123">
        <v>434577</v>
      </c>
    </row>
    <row r="15" spans="1:9" ht="12.75" customHeight="1" x14ac:dyDescent="0.2">
      <c r="A15" s="225" t="s">
        <v>177</v>
      </c>
      <c r="B15" s="225"/>
      <c r="C15" s="225"/>
      <c r="D15" s="225"/>
      <c r="E15" s="225"/>
      <c r="F15" s="225"/>
      <c r="G15" s="122">
        <v>8</v>
      </c>
      <c r="H15" s="123">
        <v>314694</v>
      </c>
      <c r="I15" s="123">
        <v>496031</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7722461</v>
      </c>
      <c r="I18" s="125">
        <f>I8+I9</f>
        <v>11901697</v>
      </c>
    </row>
    <row r="19" spans="1:9" ht="12.75" customHeight="1" x14ac:dyDescent="0.2">
      <c r="A19" s="248" t="s">
        <v>180</v>
      </c>
      <c r="B19" s="248"/>
      <c r="C19" s="248"/>
      <c r="D19" s="248"/>
      <c r="E19" s="248"/>
      <c r="F19" s="248"/>
      <c r="G19" s="124">
        <v>12</v>
      </c>
      <c r="H19" s="125">
        <f>H20+H21+H22+H23</f>
        <v>-1544598</v>
      </c>
      <c r="I19" s="125">
        <f>I20+I21+I22+I23</f>
        <v>5171642</v>
      </c>
    </row>
    <row r="20" spans="1:9" ht="12.75" customHeight="1" x14ac:dyDescent="0.2">
      <c r="A20" s="225" t="s">
        <v>181</v>
      </c>
      <c r="B20" s="225"/>
      <c r="C20" s="225"/>
      <c r="D20" s="225"/>
      <c r="E20" s="225"/>
      <c r="F20" s="225"/>
      <c r="G20" s="122">
        <v>13</v>
      </c>
      <c r="H20" s="123">
        <v>540717</v>
      </c>
      <c r="I20" s="123">
        <v>3549598</v>
      </c>
    </row>
    <row r="21" spans="1:9" ht="12.75" customHeight="1" x14ac:dyDescent="0.2">
      <c r="A21" s="225" t="s">
        <v>182</v>
      </c>
      <c r="B21" s="225"/>
      <c r="C21" s="225"/>
      <c r="D21" s="225"/>
      <c r="E21" s="225"/>
      <c r="F21" s="225"/>
      <c r="G21" s="122">
        <v>14</v>
      </c>
      <c r="H21" s="123">
        <v>-2198980</v>
      </c>
      <c r="I21" s="123">
        <v>1507791</v>
      </c>
    </row>
    <row r="22" spans="1:9" ht="12.75" customHeight="1" x14ac:dyDescent="0.2">
      <c r="A22" s="225" t="s">
        <v>183</v>
      </c>
      <c r="B22" s="225"/>
      <c r="C22" s="225"/>
      <c r="D22" s="225"/>
      <c r="E22" s="225"/>
      <c r="F22" s="225"/>
      <c r="G22" s="122">
        <v>15</v>
      </c>
      <c r="H22" s="123">
        <v>113665</v>
      </c>
      <c r="I22" s="123">
        <v>114253</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6177863</v>
      </c>
      <c r="I24" s="125">
        <f>I18+I19</f>
        <v>17073339</v>
      </c>
    </row>
    <row r="25" spans="1:9" ht="12.75" customHeight="1" x14ac:dyDescent="0.2">
      <c r="A25" s="189" t="s">
        <v>186</v>
      </c>
      <c r="B25" s="189"/>
      <c r="C25" s="189"/>
      <c r="D25" s="189"/>
      <c r="E25" s="189"/>
      <c r="F25" s="189"/>
      <c r="G25" s="122">
        <v>18</v>
      </c>
      <c r="H25" s="123">
        <v>-612055</v>
      </c>
      <c r="I25" s="123">
        <v>-434577</v>
      </c>
    </row>
    <row r="26" spans="1:9" ht="12.75" customHeight="1" x14ac:dyDescent="0.2">
      <c r="A26" s="189" t="s">
        <v>187</v>
      </c>
      <c r="B26" s="189"/>
      <c r="C26" s="189"/>
      <c r="D26" s="189"/>
      <c r="E26" s="189"/>
      <c r="F26" s="189"/>
      <c r="G26" s="122">
        <v>19</v>
      </c>
      <c r="H26" s="123">
        <v>-76403</v>
      </c>
      <c r="I26" s="123">
        <v>-117113</v>
      </c>
    </row>
    <row r="27" spans="1:9" ht="25.9" customHeight="1" x14ac:dyDescent="0.2">
      <c r="A27" s="252" t="s">
        <v>188</v>
      </c>
      <c r="B27" s="252"/>
      <c r="C27" s="252"/>
      <c r="D27" s="252"/>
      <c r="E27" s="252"/>
      <c r="F27" s="252"/>
      <c r="G27" s="124">
        <v>20</v>
      </c>
      <c r="H27" s="125">
        <f>H24+H25+H26</f>
        <v>5489405</v>
      </c>
      <c r="I27" s="125">
        <f>I24+I25+I26</f>
        <v>16521649</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88877</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6454</v>
      </c>
      <c r="I31" s="126">
        <v>39034</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1219108</v>
      </c>
      <c r="I34" s="126">
        <v>1434796</v>
      </c>
    </row>
    <row r="35" spans="1:9" ht="26.45" customHeight="1" x14ac:dyDescent="0.2">
      <c r="A35" s="247" t="s">
        <v>196</v>
      </c>
      <c r="B35" s="247"/>
      <c r="C35" s="247"/>
      <c r="D35" s="247"/>
      <c r="E35" s="247"/>
      <c r="F35" s="247"/>
      <c r="G35" s="124">
        <v>27</v>
      </c>
      <c r="H35" s="127">
        <f>H29+H30+H31+H32+H33+H34</f>
        <v>1314439</v>
      </c>
      <c r="I35" s="127">
        <f>I29+I30+I31+I32+I33+I34</f>
        <v>1473830</v>
      </c>
    </row>
    <row r="36" spans="1:9" ht="22.9" customHeight="1" x14ac:dyDescent="0.2">
      <c r="A36" s="189" t="s">
        <v>197</v>
      </c>
      <c r="B36" s="189"/>
      <c r="C36" s="189"/>
      <c r="D36" s="189"/>
      <c r="E36" s="189"/>
      <c r="F36" s="189"/>
      <c r="G36" s="122">
        <v>28</v>
      </c>
      <c r="H36" s="126">
        <v>-25611153</v>
      </c>
      <c r="I36" s="126">
        <v>-11227849</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-25611153</v>
      </c>
      <c r="I41" s="127">
        <f>I36+I37+I38+I39+I40</f>
        <v>-11227849</v>
      </c>
    </row>
    <row r="42" spans="1:9" ht="29.45" customHeight="1" x14ac:dyDescent="0.2">
      <c r="A42" s="252" t="s">
        <v>203</v>
      </c>
      <c r="B42" s="252"/>
      <c r="C42" s="252"/>
      <c r="D42" s="252"/>
      <c r="E42" s="252"/>
      <c r="F42" s="252"/>
      <c r="G42" s="124">
        <v>34</v>
      </c>
      <c r="H42" s="127">
        <f>H35+H41</f>
        <v>-24296714</v>
      </c>
      <c r="I42" s="127">
        <f>I35+I41</f>
        <v>-9754019</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17046643</v>
      </c>
      <c r="I46" s="126">
        <v>100000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17046643</v>
      </c>
      <c r="I48" s="127">
        <f>I44+I45+I46+I47</f>
        <v>100000</v>
      </c>
    </row>
    <row r="49" spans="1:9" ht="24.6" customHeight="1" x14ac:dyDescent="0.2">
      <c r="A49" s="189" t="s">
        <v>306</v>
      </c>
      <c r="B49" s="189"/>
      <c r="C49" s="189"/>
      <c r="D49" s="189"/>
      <c r="E49" s="189"/>
      <c r="F49" s="189"/>
      <c r="G49" s="122">
        <v>40</v>
      </c>
      <c r="H49" s="126">
        <v>0</v>
      </c>
      <c r="I49" s="126">
        <v>-5176939</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-547662</v>
      </c>
      <c r="I53" s="126">
        <v>0</v>
      </c>
    </row>
    <row r="54" spans="1:9" ht="30.6" customHeight="1" x14ac:dyDescent="0.2">
      <c r="A54" s="247" t="s">
        <v>214</v>
      </c>
      <c r="B54" s="247"/>
      <c r="C54" s="247"/>
      <c r="D54" s="247"/>
      <c r="E54" s="247"/>
      <c r="F54" s="247"/>
      <c r="G54" s="124">
        <v>45</v>
      </c>
      <c r="H54" s="127">
        <f>H49+H50+H51+H52+H53</f>
        <v>-547662</v>
      </c>
      <c r="I54" s="127">
        <f>I49+I50+I51+I52+I53</f>
        <v>-5176939</v>
      </c>
    </row>
    <row r="55" spans="1:9" ht="29.45" customHeight="1" x14ac:dyDescent="0.2">
      <c r="A55" s="252" t="s">
        <v>215</v>
      </c>
      <c r="B55" s="252"/>
      <c r="C55" s="252"/>
      <c r="D55" s="252"/>
      <c r="E55" s="252"/>
      <c r="F55" s="252"/>
      <c r="G55" s="124">
        <v>46</v>
      </c>
      <c r="H55" s="127">
        <f>H48+H54</f>
        <v>16498981</v>
      </c>
      <c r="I55" s="127">
        <f>I48+I54</f>
        <v>-5076939</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-2308328</v>
      </c>
      <c r="I57" s="127">
        <f>I27+I42+I55+I56</f>
        <v>1690691</v>
      </c>
    </row>
    <row r="58" spans="1:9" x14ac:dyDescent="0.2">
      <c r="A58" s="253" t="s">
        <v>218</v>
      </c>
      <c r="B58" s="253"/>
      <c r="C58" s="253"/>
      <c r="D58" s="253"/>
      <c r="E58" s="253"/>
      <c r="F58" s="253"/>
      <c r="G58" s="122">
        <v>49</v>
      </c>
      <c r="H58" s="126">
        <v>25138518</v>
      </c>
      <c r="I58" s="126">
        <v>22830190</v>
      </c>
    </row>
    <row r="59" spans="1:9" ht="31.15" customHeight="1" x14ac:dyDescent="0.2">
      <c r="A59" s="252" t="s">
        <v>219</v>
      </c>
      <c r="B59" s="252"/>
      <c r="C59" s="252"/>
      <c r="D59" s="252"/>
      <c r="E59" s="252"/>
      <c r="F59" s="252"/>
      <c r="G59" s="124">
        <v>50</v>
      </c>
      <c r="H59" s="127">
        <f>H57+H58</f>
        <v>22830190</v>
      </c>
      <c r="I59" s="127">
        <f>I57+I58</f>
        <v>24520881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52" sqref="G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396</v>
      </c>
      <c r="B12" s="258"/>
      <c r="C12" s="258"/>
      <c r="D12" s="258"/>
      <c r="E12" s="258"/>
      <c r="F12" s="258"/>
      <c r="G12" s="21">
        <v>5</v>
      </c>
      <c r="H12" s="30">
        <v>0</v>
      </c>
      <c r="I12" s="30">
        <v>0</v>
      </c>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c r="I50" s="30"/>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X57" sqref="X57"/>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44561</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231845600</v>
      </c>
      <c r="I7" s="41">
        <v>15070606</v>
      </c>
      <c r="J7" s="41">
        <v>13275</v>
      </c>
      <c r="K7" s="41">
        <v>245102</v>
      </c>
      <c r="L7" s="41">
        <v>599900</v>
      </c>
      <c r="M7" s="41">
        <v>0</v>
      </c>
      <c r="N7" s="41">
        <v>11027</v>
      </c>
      <c r="O7" s="41">
        <v>0</v>
      </c>
      <c r="P7" s="41">
        <v>0</v>
      </c>
      <c r="Q7" s="41">
        <v>0</v>
      </c>
      <c r="R7" s="41">
        <v>0</v>
      </c>
      <c r="S7" s="41">
        <v>0</v>
      </c>
      <c r="T7" s="41">
        <v>0</v>
      </c>
      <c r="U7" s="41">
        <v>-90616253</v>
      </c>
      <c r="V7" s="41">
        <v>-5584421</v>
      </c>
      <c r="W7" s="42">
        <f>H7+I7+J7+K7-L7+M7+N7+O7+P7+Q7+R7+U7+V7+S7+T7</f>
        <v>150385036</v>
      </c>
      <c r="X7" s="41">
        <v>916201</v>
      </c>
      <c r="Y7" s="42">
        <f>W7+X7</f>
        <v>151301237</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231845600</v>
      </c>
      <c r="I10" s="42">
        <f t="shared" ref="I10:Y10" si="2">I7+I8+I9</f>
        <v>15070606</v>
      </c>
      <c r="J10" s="42">
        <f t="shared" si="2"/>
        <v>13275</v>
      </c>
      <c r="K10" s="42">
        <f>K7+K8+K9</f>
        <v>245102</v>
      </c>
      <c r="L10" s="42">
        <f t="shared" si="2"/>
        <v>599900</v>
      </c>
      <c r="M10" s="42">
        <f t="shared" si="2"/>
        <v>0</v>
      </c>
      <c r="N10" s="42">
        <f t="shared" si="2"/>
        <v>11027</v>
      </c>
      <c r="O10" s="42">
        <f t="shared" si="2"/>
        <v>0</v>
      </c>
      <c r="P10" s="42">
        <f t="shared" si="2"/>
        <v>0</v>
      </c>
      <c r="Q10" s="42">
        <f t="shared" si="2"/>
        <v>0</v>
      </c>
      <c r="R10" s="42">
        <f t="shared" si="2"/>
        <v>0</v>
      </c>
      <c r="S10" s="42">
        <f t="shared" si="2"/>
        <v>0</v>
      </c>
      <c r="T10" s="42">
        <f t="shared" si="2"/>
        <v>0</v>
      </c>
      <c r="U10" s="42">
        <f t="shared" si="2"/>
        <v>-90616253</v>
      </c>
      <c r="V10" s="42">
        <f t="shared" si="2"/>
        <v>-5584421</v>
      </c>
      <c r="W10" s="42">
        <f t="shared" si="2"/>
        <v>150385036</v>
      </c>
      <c r="X10" s="42">
        <f t="shared" si="2"/>
        <v>916201</v>
      </c>
      <c r="Y10" s="42">
        <f t="shared" si="2"/>
        <v>151301237</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1851438</v>
      </c>
      <c r="W11" s="42">
        <f t="shared" ref="W11:W29" si="3">H11+I11+J11+K11-L11+M11+N11+O11+P11+Q11+R11+U11+V11+S11+T11</f>
        <v>1851438</v>
      </c>
      <c r="X11" s="41">
        <v>0</v>
      </c>
      <c r="Y11" s="42">
        <f t="shared" ref="Y11:Y29" si="4">W11+X11</f>
        <v>1851438</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-105986560</v>
      </c>
      <c r="I21" s="41">
        <v>-8639720</v>
      </c>
      <c r="J21" s="41">
        <v>6279677</v>
      </c>
      <c r="K21" s="41">
        <v>0</v>
      </c>
      <c r="L21" s="41">
        <v>-274240</v>
      </c>
      <c r="M21" s="41">
        <v>0</v>
      </c>
      <c r="N21" s="41">
        <v>-11027</v>
      </c>
      <c r="O21" s="41">
        <v>0</v>
      </c>
      <c r="P21" s="41">
        <v>0</v>
      </c>
      <c r="Q21" s="41">
        <v>0</v>
      </c>
      <c r="R21" s="41">
        <v>0</v>
      </c>
      <c r="S21" s="41">
        <v>0</v>
      </c>
      <c r="T21" s="41">
        <v>0</v>
      </c>
      <c r="U21" s="41">
        <v>107535768</v>
      </c>
      <c r="V21" s="41">
        <v>0</v>
      </c>
      <c r="W21" s="42">
        <f t="shared" si="3"/>
        <v>-547622</v>
      </c>
      <c r="X21" s="41">
        <v>0</v>
      </c>
      <c r="Y21" s="42">
        <f t="shared" si="4"/>
        <v>-547622</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79731</v>
      </c>
      <c r="Y27" s="42">
        <f t="shared" si="4"/>
        <v>79731</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-5584421</v>
      </c>
      <c r="V28" s="41">
        <v>5584421</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125859040</v>
      </c>
      <c r="I30" s="44">
        <f t="shared" ref="I30:Y30" si="5">SUM(I10:I29)</f>
        <v>6430886</v>
      </c>
      <c r="J30" s="44">
        <f t="shared" si="5"/>
        <v>6292952</v>
      </c>
      <c r="K30" s="44">
        <f t="shared" si="5"/>
        <v>245102</v>
      </c>
      <c r="L30" s="44">
        <f t="shared" si="5"/>
        <v>325660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11335094</v>
      </c>
      <c r="V30" s="44">
        <f t="shared" si="5"/>
        <v>1851438</v>
      </c>
      <c r="W30" s="44">
        <f t="shared" si="5"/>
        <v>151688852</v>
      </c>
      <c r="X30" s="44">
        <f t="shared" si="5"/>
        <v>995932</v>
      </c>
      <c r="Y30" s="44">
        <f t="shared" si="5"/>
        <v>152684784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1851438</v>
      </c>
      <c r="W33" s="42">
        <f t="shared" si="8"/>
        <v>1851438</v>
      </c>
      <c r="X33" s="42">
        <f t="shared" si="8"/>
        <v>0</v>
      </c>
      <c r="Y33" s="42">
        <f t="shared" si="8"/>
        <v>1851438</v>
      </c>
    </row>
    <row r="34" spans="1:25" ht="30.75" customHeight="1" x14ac:dyDescent="0.2">
      <c r="A34" s="300" t="s">
        <v>430</v>
      </c>
      <c r="B34" s="300"/>
      <c r="C34" s="300"/>
      <c r="D34" s="300"/>
      <c r="E34" s="300"/>
      <c r="F34" s="300"/>
      <c r="G34" s="8">
        <v>27</v>
      </c>
      <c r="H34" s="44">
        <f>SUM(H21:H29)</f>
        <v>-105986560</v>
      </c>
      <c r="I34" s="44">
        <f t="shared" ref="I34:Y34" si="10">SUM(I21:I29)</f>
        <v>-8639720</v>
      </c>
      <c r="J34" s="44">
        <f t="shared" si="10"/>
        <v>6279677</v>
      </c>
      <c r="K34" s="44">
        <f t="shared" si="10"/>
        <v>0</v>
      </c>
      <c r="L34" s="44">
        <f t="shared" si="10"/>
        <v>-274240</v>
      </c>
      <c r="M34" s="44">
        <f t="shared" si="10"/>
        <v>0</v>
      </c>
      <c r="N34" s="44">
        <f t="shared" si="10"/>
        <v>-11027</v>
      </c>
      <c r="O34" s="44">
        <f t="shared" si="10"/>
        <v>0</v>
      </c>
      <c r="P34" s="44">
        <f t="shared" si="10"/>
        <v>0</v>
      </c>
      <c r="Q34" s="44">
        <f t="shared" si="10"/>
        <v>0</v>
      </c>
      <c r="R34" s="44">
        <f t="shared" si="10"/>
        <v>0</v>
      </c>
      <c r="S34" s="44">
        <f t="shared" ref="S34:T34" si="11">SUM(S21:S29)</f>
        <v>0</v>
      </c>
      <c r="T34" s="44">
        <f t="shared" si="11"/>
        <v>0</v>
      </c>
      <c r="U34" s="44">
        <f t="shared" si="10"/>
        <v>101951347</v>
      </c>
      <c r="V34" s="44">
        <f t="shared" si="10"/>
        <v>5584421</v>
      </c>
      <c r="W34" s="44">
        <f t="shared" si="10"/>
        <v>-547622</v>
      </c>
      <c r="X34" s="44">
        <f t="shared" si="10"/>
        <v>79731</v>
      </c>
      <c r="Y34" s="44">
        <f t="shared" si="10"/>
        <v>-467891</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125859040</v>
      </c>
      <c r="I36" s="41">
        <v>6430886</v>
      </c>
      <c r="J36" s="41">
        <v>6292952</v>
      </c>
      <c r="K36" s="41">
        <v>245102</v>
      </c>
      <c r="L36" s="41">
        <v>325660</v>
      </c>
      <c r="M36" s="41">
        <v>0</v>
      </c>
      <c r="N36" s="41">
        <v>0</v>
      </c>
      <c r="O36" s="41">
        <v>0</v>
      </c>
      <c r="P36" s="41">
        <v>0</v>
      </c>
      <c r="Q36" s="41">
        <v>0</v>
      </c>
      <c r="R36" s="41">
        <v>0</v>
      </c>
      <c r="S36" s="41">
        <v>0</v>
      </c>
      <c r="T36" s="41">
        <v>0</v>
      </c>
      <c r="U36" s="41">
        <v>11335094</v>
      </c>
      <c r="V36" s="41">
        <v>1851438</v>
      </c>
      <c r="W36" s="45">
        <f>H36+I36+J36+K36-L36+M36+N36+O36+P36+Q36+R36+U36+V36+S36+T36</f>
        <v>151688852</v>
      </c>
      <c r="X36" s="41">
        <v>995932</v>
      </c>
      <c r="Y36" s="45">
        <f t="shared" ref="Y36:Y38" si="12">W36+X36</f>
        <v>152684784</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125859040</v>
      </c>
      <c r="I39" s="42">
        <f t="shared" ref="I39:Y39" si="14">I36+I37+I38</f>
        <v>6430886</v>
      </c>
      <c r="J39" s="42">
        <f t="shared" si="14"/>
        <v>6292952</v>
      </c>
      <c r="K39" s="42">
        <f t="shared" si="14"/>
        <v>245102</v>
      </c>
      <c r="L39" s="42">
        <f t="shared" si="14"/>
        <v>325660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11335094</v>
      </c>
      <c r="V39" s="42">
        <f t="shared" si="14"/>
        <v>1851438</v>
      </c>
      <c r="W39" s="42">
        <f t="shared" si="14"/>
        <v>151688852</v>
      </c>
      <c r="X39" s="42">
        <f t="shared" si="14"/>
        <v>995932</v>
      </c>
      <c r="Y39" s="42">
        <f t="shared" si="14"/>
        <v>152684784</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4725887</v>
      </c>
      <c r="W40" s="45">
        <f t="shared" ref="W40:W58" si="15">H40+I40+J40+K40-L40+M40+N40+O40+P40+Q40+R40+U40+V40+S40+T40</f>
        <v>4725887</v>
      </c>
      <c r="X40" s="41">
        <v>0</v>
      </c>
      <c r="Y40" s="45">
        <f t="shared" ref="Y40:Y58" si="16">W40+X40</f>
        <v>4725887</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464870</v>
      </c>
      <c r="Y56" s="45">
        <f t="shared" si="16"/>
        <v>464870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1002185</v>
      </c>
      <c r="V57" s="41">
        <v>-1851438</v>
      </c>
      <c r="W57" s="45">
        <f t="shared" si="15"/>
        <v>-849253</v>
      </c>
      <c r="X57" s="41">
        <v>0</v>
      </c>
      <c r="Y57" s="45">
        <f t="shared" si="16"/>
        <v>-849253</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125859040</v>
      </c>
      <c r="I59" s="44">
        <f t="shared" ref="I59:Y59" si="17">SUM(I39:I58)</f>
        <v>6430886</v>
      </c>
      <c r="J59" s="44">
        <f t="shared" si="17"/>
        <v>6292952</v>
      </c>
      <c r="K59" s="44">
        <f t="shared" si="17"/>
        <v>245102</v>
      </c>
      <c r="L59" s="44">
        <f t="shared" si="17"/>
        <v>325660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12337279</v>
      </c>
      <c r="V59" s="44">
        <f t="shared" si="17"/>
        <v>4725887</v>
      </c>
      <c r="W59" s="44">
        <f t="shared" si="17"/>
        <v>155565486</v>
      </c>
      <c r="X59" s="44">
        <f t="shared" si="17"/>
        <v>1460802</v>
      </c>
      <c r="Y59" s="44">
        <f t="shared" si="17"/>
        <v>157026288</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4725887</v>
      </c>
      <c r="W62" s="45">
        <f t="shared" si="20"/>
        <v>4725887</v>
      </c>
      <c r="X62" s="45">
        <f t="shared" si="20"/>
        <v>0</v>
      </c>
      <c r="Y62" s="45">
        <f t="shared" si="20"/>
        <v>4725887</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1002185</v>
      </c>
      <c r="V63" s="46">
        <f t="shared" si="22"/>
        <v>-1851438</v>
      </c>
      <c r="W63" s="46">
        <f t="shared" si="22"/>
        <v>-849253</v>
      </c>
      <c r="X63" s="46">
        <f t="shared" si="22"/>
        <v>464870</v>
      </c>
      <c r="Y63" s="46">
        <f t="shared" si="22"/>
        <v>-384383</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19685039370078741" top="0.19685039370078741" bottom="0.19685039370078741" header="0.51181102362204722" footer="0.51181102362204722"/>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66" zoomScaleSheetLayoutView="100" workbookViewId="0">
      <selection sqref="A1:I40"/>
    </sheetView>
  </sheetViews>
  <sheetFormatPr defaultRowHeight="12.75" x14ac:dyDescent="0.2"/>
  <cols>
    <col min="9" max="9" width="11" customWidth="1"/>
  </cols>
  <sheetData>
    <row r="1" spans="1:9" ht="12.75" customHeight="1" x14ac:dyDescent="0.2">
      <c r="A1" s="302" t="s">
        <v>475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 customHeight="1" x14ac:dyDescent="0.2">
      <c r="A39" s="303"/>
      <c r="B39" s="303"/>
      <c r="C39" s="303"/>
      <c r="D39" s="303"/>
      <c r="E39" s="303"/>
      <c r="F39" s="303"/>
      <c r="G39" s="303"/>
      <c r="H39" s="303"/>
      <c r="I39" s="303"/>
    </row>
    <row r="40" spans="1:9" ht="13.5" hidden="1"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cp:lastModifiedBy>
  <cp:lastPrinted>2022-02-28T15:38:47Z</cp:lastPrinted>
  <dcterms:created xsi:type="dcterms:W3CDTF">2008-10-17T11:51:54Z</dcterms:created>
  <dcterms:modified xsi:type="dcterms:W3CDTF">2022-02-28T16:27:32Z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