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C:\Users\David\Desktop\Nerevidirano konsolidirano - za slanje konačno David\"/>
    </mc:Choice>
  </mc:AlternateContent>
  <xr:revisionPtr revIDLastSave="0" documentId="13_ncr:1_{494CD7AF-0562-4B9C-868A-341895917914}" xr6:coauthVersionLast="46" xr6:coauthVersionMax="46" xr10:uidLastSave="{00000000-0000-0000-0000-000000000000}"/>
  <bookViews>
    <workbookView xWindow="-120" yWindow="-120" windowWidth="25440" windowHeight="1539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5" i="19" l="1"/>
  <c r="I104" i="19"/>
  <c r="K105" i="19" l="1"/>
  <c r="K104" i="19"/>
  <c r="K89" i="19"/>
  <c r="K87" i="19"/>
  <c r="K86" i="19"/>
  <c r="J105" i="19"/>
  <c r="J104" i="19"/>
  <c r="J89" i="19"/>
  <c r="I78" i="18"/>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9" i="21" s="1"/>
  <c r="I51" i="21" s="1"/>
  <c r="I40" i="21"/>
  <c r="I33" i="21"/>
  <c r="I27" i="21"/>
  <c r="I34" i="21" s="1"/>
  <c r="I19" i="21"/>
  <c r="I16" i="2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55" i="20"/>
  <c r="H57" i="20"/>
  <c r="H59" i="20" s="1"/>
  <c r="I24" i="20"/>
  <c r="I27" i="20" s="1"/>
  <c r="K60" i="19"/>
  <c r="K14" i="19"/>
  <c r="K61" i="19" s="1"/>
  <c r="I75" i="18"/>
  <c r="I131" i="18" s="1"/>
  <c r="I44" i="18"/>
  <c r="J60" i="19"/>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4" i="19"/>
  <c r="K63" i="19"/>
  <c r="K62" i="19"/>
  <c r="K66" i="19" s="1"/>
  <c r="I72" i="18"/>
  <c r="J63" i="19"/>
  <c r="H64" i="19"/>
  <c r="I63" i="19"/>
  <c r="I64" i="19"/>
  <c r="I62" i="19"/>
  <c r="H62" i="19"/>
  <c r="H68" i="19" s="1"/>
  <c r="H63" i="19"/>
  <c r="J62" i="19"/>
  <c r="J66" i="19" s="1"/>
  <c r="J64" i="19"/>
  <c r="K67" i="19" l="1"/>
  <c r="K68" i="19"/>
  <c r="H66" i="19"/>
  <c r="H67" i="19"/>
  <c r="I67" i="19"/>
  <c r="I66" i="19"/>
  <c r="I68" i="19"/>
  <c r="J67" i="19"/>
  <c r="J68" i="19"/>
</calcChain>
</file>

<file path=xl/sharedStrings.xml><?xml version="1.0" encoding="utf-8"?>
<sst xmlns="http://schemas.openxmlformats.org/spreadsheetml/2006/main" count="529" uniqueCount="460">
  <si>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</si>
  <si>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</si>
  <si>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</si>
  <si>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</si>
  <si>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</si>
  <si>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</si>
  <si>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</si>
  <si>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</si>
  <si>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</si>
  <si>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</si>
  <si>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</si>
  <si>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</si>
  <si>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</si>
  <si>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</si>
  <si>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</si>
  <si>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</si>
  <si>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</si>
  <si>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</si>
  <si>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</si>
  <si>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</si>
  <si>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</si>
  <si>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</si>
  <si>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</si>
  <si>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</si>
  <si>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</si>
  <si>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</si>
  <si>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</si>
  <si>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</si>
  <si>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</si>
  <si>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</si>
  <si>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</si>
  <si>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</si>
  <si>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</si>
  <si>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</si>
  <si>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</si>
  <si>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</si>
  <si>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</si>
  <si>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</si>
  <si>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</si>
  <si>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</si>
  <si>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</si>
  <si>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</si>
  <si>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</si>
  <si>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</si>
  <si>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</si>
  <si>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</si>
  <si>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</si>
  <si>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</si>
  <si>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</si>
  <si>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</si>
  <si>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</si>
  <si>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</si>
  <si>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</si>
  <si>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</si>
  <si>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</si>
  <si>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</si>
  <si>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</si>
  <si>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</si>
  <si>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</si>
  <si>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</si>
  <si>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</si>
  <si>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</si>
  <si>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</si>
  <si>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</si>
  <si>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</si>
  <si>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</si>
  <si>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</si>
  <si>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</si>
  <si>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</si>
  <si>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</si>
  <si>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</si>
  <si>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</si>
  <si>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</si>
  <si>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</si>
  <si>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</si>
  <si>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</si>
  <si>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</si>
  <si>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</si>
  <si>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</si>
  <si>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</si>
  <si>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</si>
  <si>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</si>
  <si>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</si>
  <si>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</si>
  <si>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</si>
  <si>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</si>
  <si>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</si>
  <si>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</si>
  <si>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</si>
  <si>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</si>
  <si>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</si>
  <si>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</si>
  <si>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</si>
  <si>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</si>
  <si>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</si>
  <si>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</si>
  <si>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</si>
  <si>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</si>
  <si>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</si>
  <si>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</si>
  <si>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</si>
  <si>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</si>
  <si>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</si>
  <si>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</si>
  <si>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</si>
  <si>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</si>
  <si>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</si>
  <si>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</si>
  <si>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</si>
  <si>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</si>
  <si>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</si>
  <si>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</si>
  <si>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</si>
  <si>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</si>
  <si>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</si>
  <si>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</si>
  <si>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</si>
  <si>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</si>
  <si>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</si>
  <si>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</si>
  <si>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</si>
  <si>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</si>
  <si>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</si>
  <si>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</si>
  <si>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</si>
  <si>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</si>
  <si>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</si>
  <si>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</si>
  <si>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</si>
  <si>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</si>
  <si>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</si>
  <si>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</si>
  <si>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</si>
  <si>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</si>
  <si>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</si>
  <si>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</si>
  <si>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</si>
  <si>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</si>
  <si>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</si>
  <si>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</si>
  <si>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</si>
  <si>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</si>
  <si>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</si>
  <si>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</si>
  <si>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</si>
  <si>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</si>
  <si>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</si>
  <si>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</si>
  <si>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</si>
  <si>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</si>
  <si>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</si>
  <si>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</si>
  <si>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</si>
  <si>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</si>
  <si>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</si>
  <si>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</si>
  <si>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</si>
  <si>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</si>
  <si>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</si>
  <si>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</si>
  <si>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</si>
  <si>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</si>
  <si>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</si>
  <si>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</si>
  <si>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</si>
  <si>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</si>
  <si>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</si>
  <si>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</si>
  <si>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</si>
  <si>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</si>
  <si>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</si>
  <si>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</si>
  <si>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</si>
  <si>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</si>
  <si>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</si>
  <si>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</si>
  <si>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</si>
  <si>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</si>
  <si>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</si>
  <si>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</si>
  <si>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</si>
  <si>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</si>
  <si>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</si>
  <si>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</si>
  <si>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</si>
  <si>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</si>
  <si>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</si>
  <si>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</si>
  <si>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</si>
  <si>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</si>
  <si>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</si>
  <si>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</si>
  <si>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</si>
  <si>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</si>
  <si>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</si>
  <si>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</si>
  <si>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</si>
  <si>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</si>
  <si>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</si>
  <si>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</si>
  <si>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</si>
  <si>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</si>
  <si>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</si>
  <si>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</si>
  <si>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</si>
  <si>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</si>
  <si>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</si>
  <si>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</si>
  <si>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</si>
  <si>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</si>
  <si>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</si>
  <si>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</si>
  <si>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</si>
  <si>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</si>
  <si>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</si>
  <si>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</si>
  <si>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</si>
  <si>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</si>
  <si>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</si>
  <si>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</si>
  <si>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</si>
  <si>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</si>
  <si>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</si>
  <si>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</si>
  <si>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</si>
  <si>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</si>
  <si>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</si>
  <si>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</si>
  <si>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</si>
  <si>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</si>
  <si>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</si>
  <si>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</si>
  <si>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</si>
  <si>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</si>
  <si>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</si>
  <si>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</si>
  <si>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</si>
  <si>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</si>
  <si>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</si>
  <si>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</si>
  <si>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</si>
  <si>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</si>
  <si>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</si>
  <si>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</si>
  <si>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</si>
  <si>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</si>
  <si>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</si>
  <si>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</si>
  <si>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</si>
  <si>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</si>
  <si>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</si>
  <si>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</si>
  <si>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</si>
  <si>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</si>
  <si>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</si>
  <si>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</si>
  <si>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</si>
  <si>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</si>
  <si>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</si>
  <si>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</si>
  <si>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</si>
  <si>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</si>
  <si>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</si>
  <si>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</si>
  <si>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</si>
  <si>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</si>
  <si>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</si>
  <si>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</si>
  <si>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</si>
  <si>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</si>
  <si>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</si>
  <si>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</si>
  <si>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</si>
  <si>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</si>
  <si>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</si>
  <si>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</si>
  <si>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</si>
  <si>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</si>
  <si>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</si>
  <si>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</si>
  <si>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</si>
  <si>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</si>
  <si>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</si>
  <si>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</si>
  <si>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</si>
  <si>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</si>
  <si>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</si>
  <si>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</si>
  <si>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</si>
  <si>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</si>
  <si>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</si>
  <si>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</si>
  <si>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</si>
  <si>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</si>
  <si>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</si>
  <si>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</si>
  <si>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</si>
  <si>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</si>
  <si>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</si>
  <si>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</si>
  <si>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</si>
  <si>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</si>
  <si>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</si>
  <si>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</si>
  <si>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</si>
  <si>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</si>
  <si>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</si>
  <si>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</si>
  <si>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</si>
  <si>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</si>
  <si>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</si>
  <si>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</si>
  <si>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</si>
  <si>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</si>
  <si>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</si>
  <si>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</si>
  <si>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</si>
  <si>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</si>
  <si>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</si>
  <si>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</si>
  <si>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</si>
  <si>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</si>
  <si>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</si>
  <si>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</si>
  <si>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</si>
  <si>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</si>
  <si>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</si>
  <si>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</si>
  <si>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</si>
  <si>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</si>
  <si>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</si>
  <si>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</si>
  <si>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</si>
  <si>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</si>
  <si>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</si>
  <si>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</si>
  <si>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</si>
  <si>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</si>
  <si>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</si>
  <si>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</si>
  <si>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</si>
  <si>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</si>
  <si>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</si>
  <si>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</si>
  <si>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</si>
  <si>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</si>
  <si>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</si>
  <si>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</si>
  <si>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</si>
  <si>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</si>
  <si>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</si>
  <si>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</si>
  <si>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</si>
  <si>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</si>
  <si>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</si>
  <si>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</si>
  <si>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</si>
  <si>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</si>
  <si>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</si>
  <si>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</si>
  <si>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</si>
  <si>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</si>
  <si>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</si>
  <si>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</si>
  <si>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</si>
  <si>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</si>
  <si>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</si>
  <si>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</si>
  <si>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</si>
  <si>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</si>
  <si>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</si>
  <si>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</si>
  <si>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</si>
  <si>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</si>
  <si>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</si>
  <si>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</si>
  <si>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</si>
  <si>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</si>
  <si>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</si>
  <si>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</si>
  <si>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</si>
  <si>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</si>
  <si>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</si>
  <si>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</si>
  <si>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</si>
  <si>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</si>
  <si>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</si>
  <si>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</si>
  <si>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</si>
  <si>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</si>
  <si>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</si>
  <si>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</si>
  <si>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</si>
  <si>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</si>
  <si>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</si>
  <si>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</si>
  <si>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</si>
  <si>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</si>
  <si>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</si>
  <si>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</si>
  <si>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</si>
  <si>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</si>
  <si>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</si>
  <si>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</si>
  <si>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</si>
  <si>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</si>
  <si>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</si>
  <si>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</si>
  <si>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</si>
  <si>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</si>
  <si>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</si>
  <si>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</si>
  <si>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</si>
  <si>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</si>
  <si>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</si>
  <si>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</si>
  <si>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</si>
  <si>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</si>
  <si>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</si>
  <si>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</si>
  <si>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</si>
  <si>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</si>
  <si>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</si>
  <si>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</si>
  <si>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</si>
  <si>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</si>
  <si>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</si>
  <si>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</si>
  <si>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</si>
  <si>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</si>
  <si>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</si>
  <si>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</si>
  <si>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</si>
  <si>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</si>
  <si>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3040135</t>
  </si>
  <si>
    <t>HR</t>
  </si>
  <si>
    <t>40031685</t>
  </si>
  <si>
    <t>74780000Q0EH2QXV9E11</t>
  </si>
  <si>
    <t>84596290185</t>
  </si>
  <si>
    <t>LOŠINJSKA PLOVIDBA HOLDING d.d.</t>
  </si>
  <si>
    <t>Mali Lošinj</t>
  </si>
  <si>
    <t>Lošinjskih brodograditelja 47</t>
  </si>
  <si>
    <t>dario.muzic@losinjplov.hr</t>
  </si>
  <si>
    <t>www.lp-holding.hr</t>
  </si>
  <si>
    <t>Dario Mužić</t>
  </si>
  <si>
    <t>+385 (0)51 750 266</t>
  </si>
  <si>
    <t xml:space="preserve">stanje na dan 31.12.2020 </t>
  </si>
  <si>
    <t>Obveznik: LOŠINJSKA PLOVIDBA HOLDING d.d.</t>
  </si>
  <si>
    <t>u razdoblju 01.01.2020. do 31.12.2020.</t>
  </si>
  <si>
    <t>LOŠINJKA PLOVIDBA BRODOGRADILIŠTE d.o.o.</t>
  </si>
  <si>
    <t>LOŠINJSKA PLOVIDBA TURIZAM d.o.o.</t>
  </si>
  <si>
    <t>MORUS ALBA d.o.o.</t>
  </si>
  <si>
    <t>ASPARAGUS d.o.o.</t>
  </si>
  <si>
    <t>ARCTURUS d.o.o.</t>
  </si>
  <si>
    <t>LP - BRODSKI SERVISI d.o.o.</t>
  </si>
  <si>
    <t>Lošinjskih brodograditelja 55b, Mali Lošinj</t>
  </si>
  <si>
    <t>Lošinjskih brodograditelja 47, 51550 Mali Lošinj</t>
  </si>
  <si>
    <t>Franje Račkog 50A-52A, Rijeka</t>
  </si>
  <si>
    <t xml:space="preserve">BILJEŠKE UZ FINANCIJSKE IZVJEŠTAJE - TFI
(sastavljaju se za tromjesečna izvještajna razdoblja)
Naziv izdavatelja:   LOŠINJSKA PLOVIDBA - HOLDING d.d.
OIB:   84596290185
Izvještajno razdoblje: 01.01.2020.g. - 31.12.2020.g.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</si>
  <si>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797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</si>
</sst>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49" zoomScaleNormal="100" zoomScaleSheetLayoutView="100" workbookViewId="0">
      <selection activeCell="C17" sqref="C17:D17"/>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43831</v>
      </c>
      <c r="F4" s="181"/>
      <c r="G4" s="77" t="s">
        <v>0</v>
      </c>
      <c r="H4" s="180">
        <v>44196</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434</v>
      </c>
      <c r="D11" s="164"/>
      <c r="E11" s="91"/>
      <c r="F11" s="129" t="s">
        <v>417</v>
      </c>
      <c r="G11" s="167"/>
      <c r="H11" s="145" t="s">
        <v>435</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436</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438</v>
      </c>
      <c r="D15" s="164"/>
      <c r="E15" s="168"/>
      <c r="F15" s="159"/>
      <c r="G15" s="97" t="s">
        <v>418</v>
      </c>
      <c r="H15" s="145" t="s">
        <v>437</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459</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439</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51550</v>
      </c>
      <c r="D21" s="146"/>
      <c r="E21" s="135"/>
      <c r="F21" s="135"/>
      <c r="G21" s="136" t="s">
        <v>440</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441</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442</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443</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153</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422</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t="s">
        <v>449</v>
      </c>
      <c r="B37" s="152"/>
      <c r="C37" s="152"/>
      <c r="D37" s="152"/>
      <c r="E37" s="151" t="s">
        <v>455</v>
      </c>
      <c r="F37" s="152"/>
      <c r="G37" s="152"/>
      <c r="H37" s="152"/>
      <c r="I37" s="153"/>
      <c r="J37" s="111">
        <v>3040143</v>
      </c>
    </row>
    <row r="38" spans="1:10" x14ac:dyDescent="0.25">
      <c r="A38" s="93"/>
      <c r="B38" s="94"/>
      <c r="C38" s="101"/>
      <c r="D38" s="155"/>
      <c r="E38" s="155"/>
      <c r="F38" s="155"/>
      <c r="G38" s="155"/>
      <c r="H38" s="155"/>
      <c r="I38" s="155"/>
      <c r="J38" s="96"/>
    </row>
    <row r="39" spans="1:10" x14ac:dyDescent="0.25">
      <c r="A39" s="151" t="s">
        <v>450</v>
      </c>
      <c r="B39" s="152"/>
      <c r="C39" s="152"/>
      <c r="D39" s="153"/>
      <c r="E39" s="151" t="s">
        <v>456</v>
      </c>
      <c r="F39" s="152"/>
      <c r="G39" s="152"/>
      <c r="H39" s="152"/>
      <c r="I39" s="153"/>
      <c r="J39" s="102">
        <v>3040160</v>
      </c>
    </row>
    <row r="40" spans="1:10" x14ac:dyDescent="0.25">
      <c r="A40" s="93"/>
      <c r="B40" s="94"/>
      <c r="C40" s="101"/>
      <c r="D40" s="112"/>
      <c r="E40" s="155"/>
      <c r="F40" s="155"/>
      <c r="G40" s="155"/>
      <c r="H40" s="155"/>
      <c r="I40" s="95"/>
      <c r="J40" s="96"/>
    </row>
    <row r="41" spans="1:10" x14ac:dyDescent="0.25">
      <c r="A41" s="151" t="s">
        <v>451</v>
      </c>
      <c r="B41" s="152"/>
      <c r="C41" s="152"/>
      <c r="D41" s="153"/>
      <c r="E41" s="151" t="s">
        <v>456</v>
      </c>
      <c r="F41" s="152"/>
      <c r="G41" s="152"/>
      <c r="H41" s="152"/>
      <c r="I41" s="153"/>
      <c r="J41" s="102">
        <v>1282166</v>
      </c>
    </row>
    <row r="42" spans="1:10" x14ac:dyDescent="0.25">
      <c r="A42" s="93"/>
      <c r="B42" s="94"/>
      <c r="C42" s="101"/>
      <c r="D42" s="112"/>
      <c r="E42" s="155"/>
      <c r="F42" s="155"/>
      <c r="G42" s="155"/>
      <c r="H42" s="155"/>
      <c r="I42" s="95"/>
      <c r="J42" s="96"/>
    </row>
    <row r="43" spans="1:10" x14ac:dyDescent="0.25">
      <c r="A43" s="151" t="s">
        <v>452</v>
      </c>
      <c r="B43" s="152"/>
      <c r="C43" s="152"/>
      <c r="D43" s="153"/>
      <c r="E43" s="151" t="s">
        <v>456</v>
      </c>
      <c r="F43" s="152"/>
      <c r="G43" s="152"/>
      <c r="H43" s="152"/>
      <c r="I43" s="153"/>
      <c r="J43" s="102">
        <v>1256939</v>
      </c>
    </row>
    <row r="44" spans="1:10" x14ac:dyDescent="0.25">
      <c r="A44" s="113"/>
      <c r="B44" s="101"/>
      <c r="C44" s="149"/>
      <c r="D44" s="149"/>
      <c r="E44" s="135"/>
      <c r="F44" s="135"/>
      <c r="G44" s="149"/>
      <c r="H44" s="149"/>
      <c r="I44" s="149"/>
      <c r="J44" s="96"/>
    </row>
    <row r="45" spans="1:10" x14ac:dyDescent="0.25">
      <c r="A45" s="151" t="s">
        <v>453</v>
      </c>
      <c r="B45" s="152"/>
      <c r="C45" s="152"/>
      <c r="D45" s="153"/>
      <c r="E45" s="151" t="s">
        <v>456</v>
      </c>
      <c r="F45" s="152"/>
      <c r="G45" s="152"/>
      <c r="H45" s="152"/>
      <c r="I45" s="153"/>
      <c r="J45" s="102">
        <v>1282158</v>
      </c>
    </row>
    <row r="46" spans="1:10" x14ac:dyDescent="0.25">
      <c r="A46" s="113"/>
      <c r="B46" s="101"/>
      <c r="C46" s="101"/>
      <c r="D46" s="94"/>
      <c r="E46" s="154"/>
      <c r="F46" s="154"/>
      <c r="G46" s="149"/>
      <c r="H46" s="149"/>
      <c r="I46" s="94"/>
      <c r="J46" s="96"/>
    </row>
    <row r="47" spans="1:10" x14ac:dyDescent="0.25">
      <c r="A47" s="151" t="s">
        <v>454</v>
      </c>
      <c r="B47" s="152"/>
      <c r="C47" s="152"/>
      <c r="D47" s="153"/>
      <c r="E47" s="151" t="s">
        <v>457</v>
      </c>
      <c r="F47" s="152"/>
      <c r="G47" s="152"/>
      <c r="H47" s="152"/>
      <c r="I47" s="153"/>
      <c r="J47" s="102">
        <v>40245245</v>
      </c>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427</v>
      </c>
      <c r="D50" s="146"/>
      <c r="E50" s="147" t="s">
        <v>428</v>
      </c>
      <c r="F50" s="148"/>
      <c r="G50" s="136"/>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444</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445</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442</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1" fitToHeight="0" orientation="portrait" r:id="rId1"/>
  <rowBreaks count="1" manualBreakCount="1">
    <brk id="4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I91" sqref="I9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446</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447</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144154071</v>
      </c>
      <c r="I9" s="34">
        <f>I10+I17+I27+I38+I43</f>
        <v>162339473</v>
      </c>
    </row>
    <row r="10" spans="1:9" ht="12.75" customHeight="1" x14ac:dyDescent="0.2">
      <c r="A10" s="190" t="s">
        <v>5</v>
      </c>
      <c r="B10" s="190"/>
      <c r="C10" s="190"/>
      <c r="D10" s="190"/>
      <c r="E10" s="190"/>
      <c r="F10" s="190"/>
      <c r="G10" s="16">
        <v>3</v>
      </c>
      <c r="H10" s="34">
        <f>H11+H12+H13+H14+H15+H16</f>
        <v>2168426</v>
      </c>
      <c r="I10" s="34">
        <f>I11+I12+I13+I14+I15+I16</f>
        <v>2079550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171364</v>
      </c>
      <c r="I12" s="33">
        <v>108897</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5538</v>
      </c>
      <c r="I14" s="33">
        <v>5538</v>
      </c>
    </row>
    <row r="15" spans="1:9" ht="12.75" customHeight="1" x14ac:dyDescent="0.2">
      <c r="A15" s="186" t="s">
        <v>10</v>
      </c>
      <c r="B15" s="186"/>
      <c r="C15" s="186"/>
      <c r="D15" s="186"/>
      <c r="E15" s="186"/>
      <c r="F15" s="186"/>
      <c r="G15" s="15">
        <v>8</v>
      </c>
      <c r="H15" s="33">
        <v>1991524</v>
      </c>
      <c r="I15" s="33">
        <v>1965115</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83022447</v>
      </c>
      <c r="I17" s="34">
        <f>I18+I19+I20+I21+I22+I23+I24+I25+I26</f>
        <v>101259198</v>
      </c>
    </row>
    <row r="18" spans="1:9" ht="12.75" customHeight="1" x14ac:dyDescent="0.2">
      <c r="A18" s="186" t="s">
        <v>13</v>
      </c>
      <c r="B18" s="186"/>
      <c r="C18" s="186"/>
      <c r="D18" s="186"/>
      <c r="E18" s="186"/>
      <c r="F18" s="186"/>
      <c r="G18" s="15">
        <v>11</v>
      </c>
      <c r="H18" s="33">
        <v>28466480</v>
      </c>
      <c r="I18" s="33">
        <v>27972117</v>
      </c>
    </row>
    <row r="19" spans="1:9" ht="12.75" customHeight="1" x14ac:dyDescent="0.2">
      <c r="A19" s="186" t="s">
        <v>14</v>
      </c>
      <c r="B19" s="186"/>
      <c r="C19" s="186"/>
      <c r="D19" s="186"/>
      <c r="E19" s="186"/>
      <c r="F19" s="186"/>
      <c r="G19" s="15">
        <v>12</v>
      </c>
      <c r="H19" s="33">
        <v>30644477</v>
      </c>
      <c r="I19" s="33">
        <v>30324837</v>
      </c>
    </row>
    <row r="20" spans="1:9" ht="12.75" customHeight="1" x14ac:dyDescent="0.2">
      <c r="A20" s="186" t="s">
        <v>15</v>
      </c>
      <c r="B20" s="186"/>
      <c r="C20" s="186"/>
      <c r="D20" s="186"/>
      <c r="E20" s="186"/>
      <c r="F20" s="186"/>
      <c r="G20" s="15">
        <v>13</v>
      </c>
      <c r="H20" s="33">
        <v>2903460</v>
      </c>
      <c r="I20" s="33">
        <v>1124014</v>
      </c>
    </row>
    <row r="21" spans="1:9" ht="12.75" customHeight="1" x14ac:dyDescent="0.2">
      <c r="A21" s="186" t="s">
        <v>16</v>
      </c>
      <c r="B21" s="186"/>
      <c r="C21" s="186"/>
      <c r="D21" s="186"/>
      <c r="E21" s="186"/>
      <c r="F21" s="186"/>
      <c r="G21" s="15">
        <v>14</v>
      </c>
      <c r="H21" s="33">
        <v>5177931</v>
      </c>
      <c r="I21" s="33">
        <v>12488787</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5243680</v>
      </c>
      <c r="I23" s="33">
        <v>0</v>
      </c>
    </row>
    <row r="24" spans="1:9" ht="12.75" customHeight="1" x14ac:dyDescent="0.2">
      <c r="A24" s="186" t="s">
        <v>19</v>
      </c>
      <c r="B24" s="186"/>
      <c r="C24" s="186"/>
      <c r="D24" s="186"/>
      <c r="E24" s="186"/>
      <c r="F24" s="186"/>
      <c r="G24" s="15">
        <v>17</v>
      </c>
      <c r="H24" s="33">
        <v>5666208</v>
      </c>
      <c r="I24" s="33">
        <v>5058290</v>
      </c>
    </row>
    <row r="25" spans="1:9" ht="12.75" customHeight="1" x14ac:dyDescent="0.2">
      <c r="A25" s="186" t="s">
        <v>20</v>
      </c>
      <c r="B25" s="186"/>
      <c r="C25" s="186"/>
      <c r="D25" s="186"/>
      <c r="E25" s="186"/>
      <c r="F25" s="186"/>
      <c r="G25" s="15">
        <v>18</v>
      </c>
      <c r="H25" s="33">
        <v>45470</v>
      </c>
      <c r="I25" s="33">
        <v>45470</v>
      </c>
    </row>
    <row r="26" spans="1:9" ht="12.75" customHeight="1" x14ac:dyDescent="0.2">
      <c r="A26" s="186" t="s">
        <v>21</v>
      </c>
      <c r="B26" s="186"/>
      <c r="C26" s="186"/>
      <c r="D26" s="186"/>
      <c r="E26" s="186"/>
      <c r="F26" s="186"/>
      <c r="G26" s="15">
        <v>19</v>
      </c>
      <c r="H26" s="33">
        <v>4874741</v>
      </c>
      <c r="I26" s="33">
        <v>24245683</v>
      </c>
    </row>
    <row r="27" spans="1:9" ht="12.75" customHeight="1" x14ac:dyDescent="0.2">
      <c r="A27" s="190" t="s">
        <v>22</v>
      </c>
      <c r="B27" s="190"/>
      <c r="C27" s="190"/>
      <c r="D27" s="190"/>
      <c r="E27" s="190"/>
      <c r="F27" s="190"/>
      <c r="G27" s="16">
        <v>20</v>
      </c>
      <c r="H27" s="34">
        <f>SUM(H28:H37)</f>
        <v>58748155</v>
      </c>
      <c r="I27" s="34">
        <f>SUM(I28:I37)</f>
        <v>59000725</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4549205</v>
      </c>
      <c r="I31" s="33">
        <v>4549205</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2778349</v>
      </c>
      <c r="I34" s="33">
        <v>2985785</v>
      </c>
    </row>
    <row r="35" spans="1:9" ht="12.75" customHeight="1" x14ac:dyDescent="0.2">
      <c r="A35" s="186" t="s">
        <v>30</v>
      </c>
      <c r="B35" s="186"/>
      <c r="C35" s="186"/>
      <c r="D35" s="186"/>
      <c r="E35" s="186"/>
      <c r="F35" s="186"/>
      <c r="G35" s="15">
        <v>28</v>
      </c>
      <c r="H35" s="33">
        <v>111217</v>
      </c>
      <c r="I35" s="33">
        <v>156351</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51309384</v>
      </c>
      <c r="I37" s="33">
        <v>51309384</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215043</v>
      </c>
      <c r="I43" s="33">
        <v>0</v>
      </c>
    </row>
    <row r="44" spans="1:9" ht="12.75" customHeight="1" x14ac:dyDescent="0.2">
      <c r="A44" s="188" t="s">
        <v>382</v>
      </c>
      <c r="B44" s="188"/>
      <c r="C44" s="188"/>
      <c r="D44" s="188"/>
      <c r="E44" s="188"/>
      <c r="F44" s="188"/>
      <c r="G44" s="16">
        <v>37</v>
      </c>
      <c r="H44" s="34">
        <f>H45+H53+H60+H70</f>
        <v>46486646</v>
      </c>
      <c r="I44" s="34">
        <f>I45+I53+I60+I70</f>
        <v>49616250</v>
      </c>
    </row>
    <row r="45" spans="1:9" ht="12.75" customHeight="1" x14ac:dyDescent="0.2">
      <c r="A45" s="190" t="s">
        <v>39</v>
      </c>
      <c r="B45" s="190"/>
      <c r="C45" s="190"/>
      <c r="D45" s="190"/>
      <c r="E45" s="190"/>
      <c r="F45" s="190"/>
      <c r="G45" s="16">
        <v>38</v>
      </c>
      <c r="H45" s="34">
        <f>SUM(H46:H52)</f>
        <v>3236780</v>
      </c>
      <c r="I45" s="34">
        <f>SUM(I46:I52)</f>
        <v>3233057</v>
      </c>
    </row>
    <row r="46" spans="1:9" ht="12.75" customHeight="1" x14ac:dyDescent="0.2">
      <c r="A46" s="186" t="s">
        <v>40</v>
      </c>
      <c r="B46" s="186"/>
      <c r="C46" s="186"/>
      <c r="D46" s="186"/>
      <c r="E46" s="186"/>
      <c r="F46" s="186"/>
      <c r="G46" s="15">
        <v>39</v>
      </c>
      <c r="H46" s="33">
        <v>2719899</v>
      </c>
      <c r="I46" s="33">
        <v>3142608</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516881</v>
      </c>
      <c r="I49" s="33">
        <v>90449</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17796324</v>
      </c>
      <c r="I53" s="34">
        <f>SUM(I54:I59)</f>
        <v>23503162</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194728</v>
      </c>
      <c r="I55" s="33">
        <v>0</v>
      </c>
    </row>
    <row r="56" spans="1:9" ht="12.75" customHeight="1" x14ac:dyDescent="0.2">
      <c r="A56" s="186" t="s">
        <v>50</v>
      </c>
      <c r="B56" s="186"/>
      <c r="C56" s="186"/>
      <c r="D56" s="186"/>
      <c r="E56" s="186"/>
      <c r="F56" s="186"/>
      <c r="G56" s="15">
        <v>49</v>
      </c>
      <c r="H56" s="33">
        <v>15023973</v>
      </c>
      <c r="I56" s="33">
        <v>16460197</v>
      </c>
    </row>
    <row r="57" spans="1:9" ht="12.75" customHeight="1" x14ac:dyDescent="0.2">
      <c r="A57" s="186" t="s">
        <v>51</v>
      </c>
      <c r="B57" s="186"/>
      <c r="C57" s="186"/>
      <c r="D57" s="186"/>
      <c r="E57" s="186"/>
      <c r="F57" s="186"/>
      <c r="G57" s="15">
        <v>50</v>
      </c>
      <c r="H57" s="33">
        <v>54853</v>
      </c>
      <c r="I57" s="33">
        <v>10742</v>
      </c>
    </row>
    <row r="58" spans="1:9" ht="12.75" customHeight="1" x14ac:dyDescent="0.2">
      <c r="A58" s="186" t="s">
        <v>52</v>
      </c>
      <c r="B58" s="186"/>
      <c r="C58" s="186"/>
      <c r="D58" s="186"/>
      <c r="E58" s="186"/>
      <c r="F58" s="186"/>
      <c r="G58" s="15">
        <v>51</v>
      </c>
      <c r="H58" s="33">
        <v>1868871</v>
      </c>
      <c r="I58" s="33">
        <v>4349373</v>
      </c>
    </row>
    <row r="59" spans="1:9" ht="12.75" customHeight="1" x14ac:dyDescent="0.2">
      <c r="A59" s="186" t="s">
        <v>53</v>
      </c>
      <c r="B59" s="186"/>
      <c r="C59" s="186"/>
      <c r="D59" s="186"/>
      <c r="E59" s="186"/>
      <c r="F59" s="186"/>
      <c r="G59" s="15">
        <v>52</v>
      </c>
      <c r="H59" s="33">
        <v>653899</v>
      </c>
      <c r="I59" s="33">
        <v>2682850</v>
      </c>
    </row>
    <row r="60" spans="1:9" ht="12.75" customHeight="1" x14ac:dyDescent="0.2">
      <c r="A60" s="190" t="s">
        <v>54</v>
      </c>
      <c r="B60" s="190"/>
      <c r="C60" s="190"/>
      <c r="D60" s="190"/>
      <c r="E60" s="190"/>
      <c r="F60" s="190"/>
      <c r="G60" s="16">
        <v>53</v>
      </c>
      <c r="H60" s="34">
        <f>SUM(H61:H69)</f>
        <v>315024</v>
      </c>
      <c r="I60" s="34">
        <f>SUM(I61:I69)</f>
        <v>21774</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315024</v>
      </c>
      <c r="I68" s="33">
        <v>21774</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25138518</v>
      </c>
      <c r="I70" s="33">
        <v>22858257</v>
      </c>
    </row>
    <row r="71" spans="1:9" ht="12.75" customHeight="1" x14ac:dyDescent="0.2">
      <c r="A71" s="187" t="s">
        <v>58</v>
      </c>
      <c r="B71" s="187"/>
      <c r="C71" s="187"/>
      <c r="D71" s="187"/>
      <c r="E71" s="187"/>
      <c r="F71" s="187"/>
      <c r="G71" s="15">
        <v>64</v>
      </c>
      <c r="H71" s="33">
        <v>921472</v>
      </c>
      <c r="I71" s="33">
        <v>1104586</v>
      </c>
    </row>
    <row r="72" spans="1:9" ht="12.75" customHeight="1" x14ac:dyDescent="0.2">
      <c r="A72" s="188" t="s">
        <v>383</v>
      </c>
      <c r="B72" s="188"/>
      <c r="C72" s="188"/>
      <c r="D72" s="188"/>
      <c r="E72" s="188"/>
      <c r="F72" s="188"/>
      <c r="G72" s="16">
        <v>65</v>
      </c>
      <c r="H72" s="34">
        <f>H8+H9+H44+H71</f>
        <v>191562189</v>
      </c>
      <c r="I72" s="34">
        <f>I8+I9+I44+I71</f>
        <v>213060309</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151301237</v>
      </c>
      <c r="I75" s="34">
        <f>I76+I77+I78+I84+I85+I89+I92+I95</f>
        <v>153869967</v>
      </c>
    </row>
    <row r="76" spans="1:9" ht="12.75" customHeight="1" x14ac:dyDescent="0.2">
      <c r="A76" s="186" t="s">
        <v>61</v>
      </c>
      <c r="B76" s="186"/>
      <c r="C76" s="186"/>
      <c r="D76" s="186"/>
      <c r="E76" s="186"/>
      <c r="F76" s="186"/>
      <c r="G76" s="15">
        <v>68</v>
      </c>
      <c r="H76" s="33">
        <v>231845600</v>
      </c>
      <c r="I76" s="33">
        <v>125859040</v>
      </c>
    </row>
    <row r="77" spans="1:9" ht="12.75" customHeight="1" x14ac:dyDescent="0.2">
      <c r="A77" s="186" t="s">
        <v>62</v>
      </c>
      <c r="B77" s="186"/>
      <c r="C77" s="186"/>
      <c r="D77" s="186"/>
      <c r="E77" s="186"/>
      <c r="F77" s="186"/>
      <c r="G77" s="15">
        <v>69</v>
      </c>
      <c r="H77" s="33">
        <v>15070606</v>
      </c>
      <c r="I77" s="33">
        <v>6430886</v>
      </c>
    </row>
    <row r="78" spans="1:9" ht="12.75" customHeight="1" x14ac:dyDescent="0.2">
      <c r="A78" s="190" t="s">
        <v>63</v>
      </c>
      <c r="B78" s="190"/>
      <c r="C78" s="190"/>
      <c r="D78" s="190"/>
      <c r="E78" s="190"/>
      <c r="F78" s="190"/>
      <c r="G78" s="16">
        <v>70</v>
      </c>
      <c r="H78" s="34">
        <f>SUM(H79:H83)</f>
        <v>-330496</v>
      </c>
      <c r="I78" s="34">
        <f>SUM(I79:I83)</f>
        <v>6212394</v>
      </c>
    </row>
    <row r="79" spans="1:9" ht="12.75" customHeight="1" x14ac:dyDescent="0.2">
      <c r="A79" s="186" t="s">
        <v>64</v>
      </c>
      <c r="B79" s="186"/>
      <c r="C79" s="186"/>
      <c r="D79" s="186"/>
      <c r="E79" s="186"/>
      <c r="F79" s="186"/>
      <c r="G79" s="15">
        <v>71</v>
      </c>
      <c r="H79" s="33">
        <v>13275</v>
      </c>
      <c r="I79" s="33">
        <v>6292952</v>
      </c>
    </row>
    <row r="80" spans="1:9" ht="12.75" customHeight="1" x14ac:dyDescent="0.2">
      <c r="A80" s="186" t="s">
        <v>65</v>
      </c>
      <c r="B80" s="186"/>
      <c r="C80" s="186"/>
      <c r="D80" s="186"/>
      <c r="E80" s="186"/>
      <c r="F80" s="186"/>
      <c r="G80" s="15">
        <v>72</v>
      </c>
      <c r="H80" s="33">
        <v>245102</v>
      </c>
      <c r="I80" s="33">
        <v>245102</v>
      </c>
    </row>
    <row r="81" spans="1:9" ht="12.75" customHeight="1" x14ac:dyDescent="0.2">
      <c r="A81" s="186" t="s">
        <v>66</v>
      </c>
      <c r="B81" s="186"/>
      <c r="C81" s="186"/>
      <c r="D81" s="186"/>
      <c r="E81" s="186"/>
      <c r="F81" s="186"/>
      <c r="G81" s="15">
        <v>73</v>
      </c>
      <c r="H81" s="33">
        <v>-599900</v>
      </c>
      <c r="I81" s="33">
        <v>-325660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11027</v>
      </c>
      <c r="I83" s="33">
        <v>0</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-90616253</v>
      </c>
      <c r="I89" s="34">
        <f>I90-I91</f>
        <v>11841121</v>
      </c>
    </row>
    <row r="90" spans="1:9" ht="12.75" customHeight="1" x14ac:dyDescent="0.2">
      <c r="A90" s="186" t="s">
        <v>75</v>
      </c>
      <c r="B90" s="186"/>
      <c r="C90" s="186"/>
      <c r="D90" s="186"/>
      <c r="E90" s="186"/>
      <c r="F90" s="186"/>
      <c r="G90" s="15">
        <v>82</v>
      </c>
      <c r="H90" s="33">
        <v>0</v>
      </c>
      <c r="I90" s="33">
        <v>11841121</v>
      </c>
    </row>
    <row r="91" spans="1:9" ht="12.75" customHeight="1" x14ac:dyDescent="0.2">
      <c r="A91" s="186" t="s">
        <v>76</v>
      </c>
      <c r="B91" s="186"/>
      <c r="C91" s="186"/>
      <c r="D91" s="186"/>
      <c r="E91" s="186"/>
      <c r="F91" s="186"/>
      <c r="G91" s="15">
        <v>83</v>
      </c>
      <c r="H91" s="33">
        <v>90616253</v>
      </c>
      <c r="I91" s="33">
        <v>0</v>
      </c>
    </row>
    <row r="92" spans="1:9" ht="12.75" customHeight="1" x14ac:dyDescent="0.2">
      <c r="A92" s="190" t="s">
        <v>77</v>
      </c>
      <c r="B92" s="190"/>
      <c r="C92" s="190"/>
      <c r="D92" s="190"/>
      <c r="E92" s="190"/>
      <c r="F92" s="190"/>
      <c r="G92" s="16">
        <v>84</v>
      </c>
      <c r="H92" s="34">
        <f>H93-H94</f>
        <v>-5584421</v>
      </c>
      <c r="I92" s="34">
        <f>I93-I94</f>
        <v>2062042</v>
      </c>
    </row>
    <row r="93" spans="1:9" ht="12.75" customHeight="1" x14ac:dyDescent="0.2">
      <c r="A93" s="186" t="s">
        <v>78</v>
      </c>
      <c r="B93" s="186"/>
      <c r="C93" s="186"/>
      <c r="D93" s="186"/>
      <c r="E93" s="186"/>
      <c r="F93" s="186"/>
      <c r="G93" s="15">
        <v>85</v>
      </c>
      <c r="H93" s="33">
        <v>0</v>
      </c>
      <c r="I93" s="33">
        <v>2062042</v>
      </c>
    </row>
    <row r="94" spans="1:9" ht="12.75" customHeight="1" x14ac:dyDescent="0.2">
      <c r="A94" s="186" t="s">
        <v>79</v>
      </c>
      <c r="B94" s="186"/>
      <c r="C94" s="186"/>
      <c r="D94" s="186"/>
      <c r="E94" s="186"/>
      <c r="F94" s="186"/>
      <c r="G94" s="15">
        <v>86</v>
      </c>
      <c r="H94" s="33">
        <v>5584421</v>
      </c>
      <c r="I94" s="33">
        <v>0</v>
      </c>
    </row>
    <row r="95" spans="1:9" ht="12.75" customHeight="1" x14ac:dyDescent="0.2">
      <c r="A95" s="186" t="s">
        <v>80</v>
      </c>
      <c r="B95" s="186"/>
      <c r="C95" s="186"/>
      <c r="D95" s="186"/>
      <c r="E95" s="186"/>
      <c r="F95" s="186"/>
      <c r="G95" s="15">
        <v>87</v>
      </c>
      <c r="H95" s="33">
        <v>916201</v>
      </c>
      <c r="I95" s="33">
        <v>1464484</v>
      </c>
    </row>
    <row r="96" spans="1:9" ht="12.75" customHeight="1" x14ac:dyDescent="0.2">
      <c r="A96" s="188" t="s">
        <v>385</v>
      </c>
      <c r="B96" s="188"/>
      <c r="C96" s="188"/>
      <c r="D96" s="188"/>
      <c r="E96" s="188"/>
      <c r="F96" s="188"/>
      <c r="G96" s="16">
        <v>88</v>
      </c>
      <c r="H96" s="34">
        <f>SUM(H97:H102)</f>
        <v>829760</v>
      </c>
      <c r="I96" s="34">
        <f>SUM(I97:I102)</f>
        <v>819116</v>
      </c>
    </row>
    <row r="97" spans="1:9" ht="12.75" customHeight="1" x14ac:dyDescent="0.2">
      <c r="A97" s="186" t="s">
        <v>81</v>
      </c>
      <c r="B97" s="186"/>
      <c r="C97" s="186"/>
      <c r="D97" s="186"/>
      <c r="E97" s="186"/>
      <c r="F97" s="186"/>
      <c r="G97" s="15">
        <v>89</v>
      </c>
      <c r="H97" s="33">
        <v>829760</v>
      </c>
      <c r="I97" s="33">
        <v>819116</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17065790</v>
      </c>
      <c r="I103" s="34">
        <f>SUM(I104:I114)</f>
        <v>34138750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16935254</v>
      </c>
      <c r="I109" s="33">
        <v>33938280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760</v>
      </c>
      <c r="I112" s="33">
        <v>0</v>
      </c>
    </row>
    <row r="113" spans="1:9" ht="12.75" customHeight="1" x14ac:dyDescent="0.2">
      <c r="A113" s="186" t="s">
        <v>96</v>
      </c>
      <c r="B113" s="186"/>
      <c r="C113" s="186"/>
      <c r="D113" s="186"/>
      <c r="E113" s="186"/>
      <c r="F113" s="186"/>
      <c r="G113" s="15">
        <v>105</v>
      </c>
      <c r="H113" s="33">
        <v>3088</v>
      </c>
      <c r="I113" s="33">
        <v>124735</v>
      </c>
    </row>
    <row r="114" spans="1:9" ht="12.75" customHeight="1" x14ac:dyDescent="0.2">
      <c r="A114" s="186" t="s">
        <v>97</v>
      </c>
      <c r="B114" s="186"/>
      <c r="C114" s="186"/>
      <c r="D114" s="186"/>
      <c r="E114" s="186"/>
      <c r="F114" s="186"/>
      <c r="G114" s="15">
        <v>106</v>
      </c>
      <c r="H114" s="33">
        <v>126688</v>
      </c>
      <c r="I114" s="33">
        <v>75735</v>
      </c>
    </row>
    <row r="115" spans="1:9" ht="12.75" customHeight="1" x14ac:dyDescent="0.2">
      <c r="A115" s="188" t="s">
        <v>387</v>
      </c>
      <c r="B115" s="188"/>
      <c r="C115" s="188"/>
      <c r="D115" s="188"/>
      <c r="E115" s="188"/>
      <c r="F115" s="188"/>
      <c r="G115" s="16">
        <v>107</v>
      </c>
      <c r="H115" s="34">
        <f>SUM(H116:H129)</f>
        <v>20859991</v>
      </c>
      <c r="I115" s="34">
        <f>SUM(I116:I129)</f>
        <v>22680837</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10003</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300000</v>
      </c>
      <c r="I120" s="33">
        <v>0</v>
      </c>
    </row>
    <row r="121" spans="1:9" ht="12.75" customHeight="1" x14ac:dyDescent="0.2">
      <c r="A121" s="186" t="s">
        <v>92</v>
      </c>
      <c r="B121" s="186"/>
      <c r="C121" s="186"/>
      <c r="D121" s="186"/>
      <c r="E121" s="186"/>
      <c r="F121" s="186"/>
      <c r="G121" s="15">
        <v>113</v>
      </c>
      <c r="H121" s="33">
        <v>5193391</v>
      </c>
      <c r="I121" s="33">
        <v>5106347</v>
      </c>
    </row>
    <row r="122" spans="1:9" ht="12.75" customHeight="1" x14ac:dyDescent="0.2">
      <c r="A122" s="186" t="s">
        <v>93</v>
      </c>
      <c r="B122" s="186"/>
      <c r="C122" s="186"/>
      <c r="D122" s="186"/>
      <c r="E122" s="186"/>
      <c r="F122" s="186"/>
      <c r="G122" s="15">
        <v>114</v>
      </c>
      <c r="H122" s="33">
        <v>4398256</v>
      </c>
      <c r="I122" s="33">
        <v>2819659</v>
      </c>
    </row>
    <row r="123" spans="1:9" ht="12.75" customHeight="1" x14ac:dyDescent="0.2">
      <c r="A123" s="186" t="s">
        <v>94</v>
      </c>
      <c r="B123" s="186"/>
      <c r="C123" s="186"/>
      <c r="D123" s="186"/>
      <c r="E123" s="186"/>
      <c r="F123" s="186"/>
      <c r="G123" s="15">
        <v>115</v>
      </c>
      <c r="H123" s="33">
        <v>8322462</v>
      </c>
      <c r="I123" s="33">
        <v>8620944</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1206782</v>
      </c>
      <c r="I125" s="33">
        <v>1074628</v>
      </c>
    </row>
    <row r="126" spans="1:9" x14ac:dyDescent="0.2">
      <c r="A126" s="186" t="s">
        <v>99</v>
      </c>
      <c r="B126" s="186"/>
      <c r="C126" s="186"/>
      <c r="D126" s="186"/>
      <c r="E126" s="186"/>
      <c r="F126" s="186"/>
      <c r="G126" s="15">
        <v>118</v>
      </c>
      <c r="H126" s="33">
        <v>1382528</v>
      </c>
      <c r="I126" s="33">
        <v>5026171</v>
      </c>
    </row>
    <row r="127" spans="1:9" x14ac:dyDescent="0.2">
      <c r="A127" s="186" t="s">
        <v>100</v>
      </c>
      <c r="B127" s="186"/>
      <c r="C127" s="186"/>
      <c r="D127" s="186"/>
      <c r="E127" s="186"/>
      <c r="F127" s="186"/>
      <c r="G127" s="15">
        <v>119</v>
      </c>
      <c r="H127" s="33">
        <v>33037</v>
      </c>
      <c r="I127" s="33">
        <v>33037</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13532</v>
      </c>
      <c r="I129" s="33">
        <v>51</v>
      </c>
    </row>
    <row r="130" spans="1:9" ht="22.15" customHeight="1" x14ac:dyDescent="0.2">
      <c r="A130" s="187" t="s">
        <v>103</v>
      </c>
      <c r="B130" s="187"/>
      <c r="C130" s="187"/>
      <c r="D130" s="187"/>
      <c r="E130" s="187"/>
      <c r="F130" s="187"/>
      <c r="G130" s="15">
        <v>122</v>
      </c>
      <c r="H130" s="33">
        <v>1505411</v>
      </c>
      <c r="I130" s="33">
        <v>1551639</v>
      </c>
    </row>
    <row r="131" spans="1:9" x14ac:dyDescent="0.2">
      <c r="A131" s="188" t="s">
        <v>388</v>
      </c>
      <c r="B131" s="188"/>
      <c r="C131" s="188"/>
      <c r="D131" s="188"/>
      <c r="E131" s="188"/>
      <c r="F131" s="188"/>
      <c r="G131" s="16">
        <v>123</v>
      </c>
      <c r="H131" s="34">
        <f>H75+H96+H103+H115+H130</f>
        <v>191562189</v>
      </c>
      <c r="I131" s="34">
        <f>I75+I96+I103+I115+I130</f>
        <v>213060309</v>
      </c>
    </row>
    <row r="132" spans="1:9" x14ac:dyDescent="0.2">
      <c r="A132" s="187" t="s">
        <v>104</v>
      </c>
      <c r="B132" s="187"/>
      <c r="C132" s="187"/>
      <c r="D132" s="187"/>
      <c r="E132" s="187"/>
      <c r="F132" s="187"/>
      <c r="G132" s="15">
        <v>124</v>
      </c>
      <c r="H132" s="33"/>
      <c r="I132" s="33"/>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00" zoomScaleSheetLayoutView="100" workbookViewId="0">
      <selection activeCell="I106" sqref="I10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448</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447</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86335126</v>
      </c>
      <c r="I8" s="37">
        <f>SUM(I9:I13)</f>
        <v>19356059</v>
      </c>
      <c r="J8" s="37">
        <f>SUM(J9:J13)</f>
        <v>95627413</v>
      </c>
      <c r="K8" s="37">
        <f>SUM(K9:K13)</f>
        <v>24921414</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84885819</v>
      </c>
      <c r="I10" s="33">
        <v>19124028</v>
      </c>
      <c r="J10" s="33">
        <v>88308270</v>
      </c>
      <c r="K10" s="33">
        <v>21889384</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1449307</v>
      </c>
      <c r="I13" s="33">
        <v>232031</v>
      </c>
      <c r="J13" s="33">
        <v>7319143</v>
      </c>
      <c r="K13" s="33">
        <v>3032030</v>
      </c>
    </row>
    <row r="14" spans="1:11" x14ac:dyDescent="0.2">
      <c r="A14" s="214" t="s">
        <v>126</v>
      </c>
      <c r="B14" s="214"/>
      <c r="C14" s="214"/>
      <c r="D14" s="214"/>
      <c r="E14" s="214"/>
      <c r="F14" s="214"/>
      <c r="G14" s="20">
        <v>131</v>
      </c>
      <c r="H14" s="37">
        <f>H15+H16+H20+H24+H25+H26+H29+H36</f>
        <v>90941658</v>
      </c>
      <c r="I14" s="37">
        <f>I15+I16+I20+I24+I25+I26+I29+I36</f>
        <v>24235723</v>
      </c>
      <c r="J14" s="37">
        <f>J15+J16+J20+J24+J25+J26+J29+J36</f>
        <v>92644260</v>
      </c>
      <c r="K14" s="37">
        <f>K15+K16+K20+K24+K25+K26+K29+K36</f>
        <v>27310305</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51690805</v>
      </c>
      <c r="I16" s="37">
        <f>SUM(I17:I19)</f>
        <v>11068221</v>
      </c>
      <c r="J16" s="37">
        <f>SUM(J17:J19)</f>
        <v>59488378</v>
      </c>
      <c r="K16" s="37">
        <f>SUM(K17:K19)</f>
        <v>16678223</v>
      </c>
    </row>
    <row r="17" spans="1:11" x14ac:dyDescent="0.2">
      <c r="A17" s="216" t="s">
        <v>128</v>
      </c>
      <c r="B17" s="216"/>
      <c r="C17" s="216"/>
      <c r="D17" s="216"/>
      <c r="E17" s="216"/>
      <c r="F17" s="216"/>
      <c r="G17" s="15">
        <v>134</v>
      </c>
      <c r="H17" s="33">
        <v>10898947</v>
      </c>
      <c r="I17" s="33">
        <v>2458475</v>
      </c>
      <c r="J17" s="33">
        <v>10741944</v>
      </c>
      <c r="K17" s="33">
        <v>3049575</v>
      </c>
    </row>
    <row r="18" spans="1:11" x14ac:dyDescent="0.2">
      <c r="A18" s="216" t="s">
        <v>129</v>
      </c>
      <c r="B18" s="216"/>
      <c r="C18" s="216"/>
      <c r="D18" s="216"/>
      <c r="E18" s="216"/>
      <c r="F18" s="216"/>
      <c r="G18" s="15">
        <v>135</v>
      </c>
      <c r="H18" s="33">
        <v>1918792</v>
      </c>
      <c r="I18" s="33">
        <v>43126</v>
      </c>
      <c r="J18" s="33">
        <v>702778</v>
      </c>
      <c r="K18" s="33">
        <v>5970</v>
      </c>
    </row>
    <row r="19" spans="1:11" x14ac:dyDescent="0.2">
      <c r="A19" s="216" t="s">
        <v>130</v>
      </c>
      <c r="B19" s="216"/>
      <c r="C19" s="216"/>
      <c r="D19" s="216"/>
      <c r="E19" s="216"/>
      <c r="F19" s="216"/>
      <c r="G19" s="15">
        <v>136</v>
      </c>
      <c r="H19" s="33">
        <v>38873066</v>
      </c>
      <c r="I19" s="33">
        <v>8566620</v>
      </c>
      <c r="J19" s="33">
        <v>48043656</v>
      </c>
      <c r="K19" s="33">
        <v>13622678</v>
      </c>
    </row>
    <row r="20" spans="1:11" x14ac:dyDescent="0.2">
      <c r="A20" s="215" t="s">
        <v>131</v>
      </c>
      <c r="B20" s="215"/>
      <c r="C20" s="215"/>
      <c r="D20" s="215"/>
      <c r="E20" s="215"/>
      <c r="F20" s="215"/>
      <c r="G20" s="20">
        <v>137</v>
      </c>
      <c r="H20" s="37">
        <f>SUM(H21:H23)</f>
        <v>23331909</v>
      </c>
      <c r="I20" s="37">
        <f>SUM(I21:I23)</f>
        <v>5827188</v>
      </c>
      <c r="J20" s="37">
        <f>SUM(J21:J23)</f>
        <v>21329868</v>
      </c>
      <c r="K20" s="37">
        <f>SUM(K21:K23)</f>
        <v>5751533</v>
      </c>
    </row>
    <row r="21" spans="1:11" x14ac:dyDescent="0.2">
      <c r="A21" s="216" t="s">
        <v>109</v>
      </c>
      <c r="B21" s="216"/>
      <c r="C21" s="216"/>
      <c r="D21" s="216"/>
      <c r="E21" s="216"/>
      <c r="F21" s="216"/>
      <c r="G21" s="15">
        <v>138</v>
      </c>
      <c r="H21" s="33">
        <v>14590653</v>
      </c>
      <c r="I21" s="33">
        <v>3571837</v>
      </c>
      <c r="J21" s="33">
        <v>13351526</v>
      </c>
      <c r="K21" s="33">
        <v>3658518</v>
      </c>
    </row>
    <row r="22" spans="1:11" x14ac:dyDescent="0.2">
      <c r="A22" s="216" t="s">
        <v>110</v>
      </c>
      <c r="B22" s="216"/>
      <c r="C22" s="216"/>
      <c r="D22" s="216"/>
      <c r="E22" s="216"/>
      <c r="F22" s="216"/>
      <c r="G22" s="15">
        <v>139</v>
      </c>
      <c r="H22" s="33">
        <v>5499996</v>
      </c>
      <c r="I22" s="33">
        <v>1432022</v>
      </c>
      <c r="J22" s="33">
        <v>5019553</v>
      </c>
      <c r="K22" s="33">
        <v>1296166</v>
      </c>
    </row>
    <row r="23" spans="1:11" x14ac:dyDescent="0.2">
      <c r="A23" s="216" t="s">
        <v>111</v>
      </c>
      <c r="B23" s="216"/>
      <c r="C23" s="216"/>
      <c r="D23" s="216"/>
      <c r="E23" s="216"/>
      <c r="F23" s="216"/>
      <c r="G23" s="15">
        <v>140</v>
      </c>
      <c r="H23" s="33">
        <v>3241260</v>
      </c>
      <c r="I23" s="33">
        <v>823329</v>
      </c>
      <c r="J23" s="33">
        <v>2958789</v>
      </c>
      <c r="K23" s="33">
        <v>796849</v>
      </c>
    </row>
    <row r="24" spans="1:11" x14ac:dyDescent="0.2">
      <c r="A24" s="186" t="s">
        <v>112</v>
      </c>
      <c r="B24" s="186"/>
      <c r="C24" s="186"/>
      <c r="D24" s="186"/>
      <c r="E24" s="186"/>
      <c r="F24" s="186"/>
      <c r="G24" s="15">
        <v>141</v>
      </c>
      <c r="H24" s="33">
        <v>5454548</v>
      </c>
      <c r="I24" s="33">
        <v>1220472</v>
      </c>
      <c r="J24" s="33">
        <v>4741200</v>
      </c>
      <c r="K24" s="33">
        <v>619564</v>
      </c>
    </row>
    <row r="25" spans="1:11" x14ac:dyDescent="0.2">
      <c r="A25" s="186" t="s">
        <v>113</v>
      </c>
      <c r="B25" s="186"/>
      <c r="C25" s="186"/>
      <c r="D25" s="186"/>
      <c r="E25" s="186"/>
      <c r="F25" s="186"/>
      <c r="G25" s="15">
        <v>142</v>
      </c>
      <c r="H25" s="33">
        <v>4784306</v>
      </c>
      <c r="I25" s="33">
        <v>1125910</v>
      </c>
      <c r="J25" s="33">
        <v>3331518</v>
      </c>
      <c r="K25" s="33">
        <v>1107752</v>
      </c>
    </row>
    <row r="26" spans="1:11" x14ac:dyDescent="0.2">
      <c r="A26" s="215" t="s">
        <v>132</v>
      </c>
      <c r="B26" s="215"/>
      <c r="C26" s="215"/>
      <c r="D26" s="215"/>
      <c r="E26" s="215"/>
      <c r="F26" s="215"/>
      <c r="G26" s="20">
        <v>143</v>
      </c>
      <c r="H26" s="37">
        <f>H27+H28</f>
        <v>842920</v>
      </c>
      <c r="I26" s="37">
        <f>I27+I28</f>
        <v>842920</v>
      </c>
      <c r="J26" s="37">
        <f>J27+J28</f>
        <v>435430</v>
      </c>
      <c r="K26" s="37">
        <f>K27+K28</f>
        <v>435430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842920</v>
      </c>
      <c r="I28" s="33">
        <v>842920</v>
      </c>
      <c r="J28" s="33">
        <v>435430</v>
      </c>
      <c r="K28" s="33">
        <v>435430</v>
      </c>
    </row>
    <row r="29" spans="1:11" x14ac:dyDescent="0.2">
      <c r="A29" s="215" t="s">
        <v>135</v>
      </c>
      <c r="B29" s="215"/>
      <c r="C29" s="215"/>
      <c r="D29" s="215"/>
      <c r="E29" s="215"/>
      <c r="F29" s="215"/>
      <c r="G29" s="20">
        <v>146</v>
      </c>
      <c r="H29" s="37">
        <f>SUM(H30:H35)</f>
        <v>829760</v>
      </c>
      <c r="I29" s="37">
        <f>SUM(I30:I35)</f>
        <v>829760</v>
      </c>
      <c r="J29" s="37">
        <f>SUM(J30:J35)</f>
        <v>1140794</v>
      </c>
      <c r="K29" s="37">
        <f>SUM(K30:K35)</f>
        <v>1140794</v>
      </c>
    </row>
    <row r="30" spans="1:11" x14ac:dyDescent="0.2">
      <c r="A30" s="216" t="s">
        <v>136</v>
      </c>
      <c r="B30" s="216"/>
      <c r="C30" s="216"/>
      <c r="D30" s="216"/>
      <c r="E30" s="216"/>
      <c r="F30" s="216"/>
      <c r="G30" s="15">
        <v>147</v>
      </c>
      <c r="H30" s="33">
        <v>829760</v>
      </c>
      <c r="I30" s="33">
        <v>829760</v>
      </c>
      <c r="J30" s="33">
        <v>469062</v>
      </c>
      <c r="K30" s="33">
        <v>469062</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671732</v>
      </c>
      <c r="K35" s="33">
        <v>671732</v>
      </c>
    </row>
    <row r="36" spans="1:11" x14ac:dyDescent="0.2">
      <c r="A36" s="186" t="s">
        <v>114</v>
      </c>
      <c r="B36" s="186"/>
      <c r="C36" s="186"/>
      <c r="D36" s="186"/>
      <c r="E36" s="186"/>
      <c r="F36" s="186"/>
      <c r="G36" s="15">
        <v>153</v>
      </c>
      <c r="H36" s="33">
        <v>4007410</v>
      </c>
      <c r="I36" s="33">
        <v>3321252</v>
      </c>
      <c r="J36" s="33">
        <v>2177072</v>
      </c>
      <c r="K36" s="33">
        <v>1577009</v>
      </c>
    </row>
    <row r="37" spans="1:11" x14ac:dyDescent="0.2">
      <c r="A37" s="214" t="s">
        <v>142</v>
      </c>
      <c r="B37" s="214"/>
      <c r="C37" s="214"/>
      <c r="D37" s="214"/>
      <c r="E37" s="214"/>
      <c r="F37" s="214"/>
      <c r="G37" s="20">
        <v>154</v>
      </c>
      <c r="H37" s="37">
        <f>SUM(H38:H47)</f>
        <v>803550</v>
      </c>
      <c r="I37" s="37">
        <f>SUM(I38:I47)</f>
        <v>285667</v>
      </c>
      <c r="J37" s="37">
        <f>SUM(J38:J47)</f>
        <v>1808838</v>
      </c>
      <c r="K37" s="37">
        <f>SUM(K38:K47)</f>
        <v>288735</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15198</v>
      </c>
      <c r="I44" s="33">
        <v>21</v>
      </c>
      <c r="J44" s="33">
        <v>22884</v>
      </c>
      <c r="K44" s="33">
        <v>16133</v>
      </c>
    </row>
    <row r="45" spans="1:11" x14ac:dyDescent="0.2">
      <c r="A45" s="186" t="s">
        <v>150</v>
      </c>
      <c r="B45" s="186"/>
      <c r="C45" s="186"/>
      <c r="D45" s="186"/>
      <c r="E45" s="186"/>
      <c r="F45" s="186"/>
      <c r="G45" s="15">
        <v>162</v>
      </c>
      <c r="H45" s="33">
        <v>712506</v>
      </c>
      <c r="I45" s="33">
        <v>209800</v>
      </c>
      <c r="J45" s="33">
        <v>1785954</v>
      </c>
      <c r="K45" s="33">
        <v>272602</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75846</v>
      </c>
      <c r="I47" s="33">
        <v>75846</v>
      </c>
      <c r="J47" s="33">
        <v>0</v>
      </c>
      <c r="K47" s="33">
        <v>0</v>
      </c>
    </row>
    <row r="48" spans="1:11" x14ac:dyDescent="0.2">
      <c r="A48" s="214" t="s">
        <v>153</v>
      </c>
      <c r="B48" s="214"/>
      <c r="C48" s="214"/>
      <c r="D48" s="214"/>
      <c r="E48" s="214"/>
      <c r="F48" s="214"/>
      <c r="G48" s="20">
        <v>165</v>
      </c>
      <c r="H48" s="37">
        <f>SUM(H49:H55)</f>
        <v>1802596</v>
      </c>
      <c r="I48" s="37">
        <f>SUM(I49:I55)</f>
        <v>785624</v>
      </c>
      <c r="J48" s="37">
        <f>SUM(J49:J55)</f>
        <v>2559723</v>
      </c>
      <c r="K48" s="37">
        <f>SUM(K49:K55)</f>
        <v>782809</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721982</v>
      </c>
      <c r="I51" s="33">
        <v>168169</v>
      </c>
      <c r="J51" s="33">
        <v>636675</v>
      </c>
      <c r="K51" s="33">
        <v>409316</v>
      </c>
    </row>
    <row r="52" spans="1:11" x14ac:dyDescent="0.2">
      <c r="A52" s="210" t="s">
        <v>157</v>
      </c>
      <c r="B52" s="210"/>
      <c r="C52" s="210"/>
      <c r="D52" s="210"/>
      <c r="E52" s="210"/>
      <c r="F52" s="210"/>
      <c r="G52" s="15">
        <v>169</v>
      </c>
      <c r="H52" s="33">
        <v>719329</v>
      </c>
      <c r="I52" s="33">
        <v>256170</v>
      </c>
      <c r="J52" s="33">
        <v>1923048</v>
      </c>
      <c r="K52" s="33">
        <v>373493</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361285</v>
      </c>
      <c r="I55" s="33">
        <v>361285</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87138676</v>
      </c>
      <c r="I60" s="37">
        <f t="shared" ref="I60:K60" si="0">I8+I37+I56+I57</f>
        <v>19641726</v>
      </c>
      <c r="J60" s="37">
        <f t="shared" si="0"/>
        <v>97436251</v>
      </c>
      <c r="K60" s="37">
        <f t="shared" si="0"/>
        <v>25210149</v>
      </c>
    </row>
    <row r="61" spans="1:11" x14ac:dyDescent="0.2">
      <c r="A61" s="214" t="s">
        <v>166</v>
      </c>
      <c r="B61" s="214"/>
      <c r="C61" s="214"/>
      <c r="D61" s="214"/>
      <c r="E61" s="214"/>
      <c r="F61" s="214"/>
      <c r="G61" s="20">
        <v>178</v>
      </c>
      <c r="H61" s="37">
        <f>H14+H48+H58+H59</f>
        <v>92744254</v>
      </c>
      <c r="I61" s="37">
        <f t="shared" ref="I61:K61" si="1">I14+I48+I58+I59</f>
        <v>25021347</v>
      </c>
      <c r="J61" s="37">
        <f t="shared" si="1"/>
        <v>95203983</v>
      </c>
      <c r="K61" s="37">
        <f t="shared" si="1"/>
        <v>28093114</v>
      </c>
    </row>
    <row r="62" spans="1:11" x14ac:dyDescent="0.2">
      <c r="A62" s="214" t="s">
        <v>167</v>
      </c>
      <c r="B62" s="214"/>
      <c r="C62" s="214"/>
      <c r="D62" s="214"/>
      <c r="E62" s="214"/>
      <c r="F62" s="214"/>
      <c r="G62" s="20">
        <v>179</v>
      </c>
      <c r="H62" s="37">
        <f>H60-H61</f>
        <v>-5605578</v>
      </c>
      <c r="I62" s="37">
        <f t="shared" ref="I62:K62" si="2">I60-I61</f>
        <v>-5379621</v>
      </c>
      <c r="J62" s="37">
        <f t="shared" si="2"/>
        <v>2232268</v>
      </c>
      <c r="K62" s="37">
        <f t="shared" si="2"/>
        <v>-2882965</v>
      </c>
    </row>
    <row r="63" spans="1:11" x14ac:dyDescent="0.2">
      <c r="A63" s="213" t="s">
        <v>168</v>
      </c>
      <c r="B63" s="213"/>
      <c r="C63" s="213"/>
      <c r="D63" s="213"/>
      <c r="E63" s="213"/>
      <c r="F63" s="213"/>
      <c r="G63" s="20">
        <v>180</v>
      </c>
      <c r="H63" s="37">
        <f>+IF((H60-H61)&gt;0,(H60-H61),0)</f>
        <v>0</v>
      </c>
      <c r="I63" s="37">
        <f t="shared" ref="I63:K63" si="3">+IF((I60-I61)&gt;0,(I60-I61),0)</f>
        <v>0</v>
      </c>
      <c r="J63" s="37">
        <f t="shared" si="3"/>
        <v>2232268</v>
      </c>
      <c r="K63" s="37">
        <f t="shared" si="3"/>
        <v>0</v>
      </c>
    </row>
    <row r="64" spans="1:11" x14ac:dyDescent="0.2">
      <c r="A64" s="213" t="s">
        <v>169</v>
      </c>
      <c r="B64" s="213"/>
      <c r="C64" s="213"/>
      <c r="D64" s="213"/>
      <c r="E64" s="213"/>
      <c r="F64" s="213"/>
      <c r="G64" s="20">
        <v>181</v>
      </c>
      <c r="H64" s="37">
        <f>+IF((H60-H61)&lt;0,(H60-H61),0)</f>
        <v>-5605578</v>
      </c>
      <c r="I64" s="37">
        <f t="shared" ref="I64:K64" si="4">+IF((I60-I61)&lt;0,(I60-I61),0)</f>
        <v>-5379621</v>
      </c>
      <c r="J64" s="37">
        <f t="shared" si="4"/>
        <v>0</v>
      </c>
      <c r="K64" s="37">
        <f t="shared" si="4"/>
        <v>-2882965</v>
      </c>
    </row>
    <row r="65" spans="1:11" x14ac:dyDescent="0.2">
      <c r="A65" s="219" t="s">
        <v>115</v>
      </c>
      <c r="B65" s="219"/>
      <c r="C65" s="219"/>
      <c r="D65" s="219"/>
      <c r="E65" s="219"/>
      <c r="F65" s="219"/>
      <c r="G65" s="15">
        <v>182</v>
      </c>
      <c r="H65" s="33">
        <v>118118</v>
      </c>
      <c r="I65" s="33">
        <v>-81582</v>
      </c>
      <c r="J65" s="33">
        <v>95988</v>
      </c>
      <c r="K65" s="33">
        <v>79621</v>
      </c>
    </row>
    <row r="66" spans="1:11" x14ac:dyDescent="0.2">
      <c r="A66" s="214" t="s">
        <v>170</v>
      </c>
      <c r="B66" s="214"/>
      <c r="C66" s="214"/>
      <c r="D66" s="214"/>
      <c r="E66" s="214"/>
      <c r="F66" s="214"/>
      <c r="G66" s="20">
        <v>183</v>
      </c>
      <c r="H66" s="37">
        <f>H62-H65</f>
        <v>-5723696</v>
      </c>
      <c r="I66" s="37">
        <f t="shared" ref="I66:K66" si="5">I62-I65</f>
        <v>-5298039</v>
      </c>
      <c r="J66" s="37">
        <f t="shared" si="5"/>
        <v>2136280</v>
      </c>
      <c r="K66" s="37">
        <f t="shared" si="5"/>
        <v>-2962586</v>
      </c>
    </row>
    <row r="67" spans="1:11" x14ac:dyDescent="0.2">
      <c r="A67" s="213" t="s">
        <v>171</v>
      </c>
      <c r="B67" s="213"/>
      <c r="C67" s="213"/>
      <c r="D67" s="213"/>
      <c r="E67" s="213"/>
      <c r="F67" s="213"/>
      <c r="G67" s="20">
        <v>184</v>
      </c>
      <c r="H67" s="37">
        <f>+IF((H62-H65)&gt;0,(H62-H65),0)</f>
        <v>0</v>
      </c>
      <c r="I67" s="37">
        <f t="shared" ref="I67:K67" si="6">+IF((I62-I65)&gt;0,(I62-I65),0)</f>
        <v>0</v>
      </c>
      <c r="J67" s="37">
        <f t="shared" si="6"/>
        <v>2136280</v>
      </c>
      <c r="K67" s="37">
        <f t="shared" si="6"/>
        <v>0</v>
      </c>
    </row>
    <row r="68" spans="1:11" x14ac:dyDescent="0.2">
      <c r="A68" s="213" t="s">
        <v>172</v>
      </c>
      <c r="B68" s="213"/>
      <c r="C68" s="213"/>
      <c r="D68" s="213"/>
      <c r="E68" s="213"/>
      <c r="F68" s="213"/>
      <c r="G68" s="20">
        <v>185</v>
      </c>
      <c r="H68" s="37">
        <f>+IF((H62-H65)&lt;0,(H62-H65),0)</f>
        <v>-5723696</v>
      </c>
      <c r="I68" s="37">
        <f t="shared" ref="I68:K68" si="7">+IF((I62-I65)&lt;0,(I62-I65),0)</f>
        <v>-5298039</v>
      </c>
      <c r="J68" s="37">
        <f t="shared" si="7"/>
        <v>0</v>
      </c>
      <c r="K68" s="37">
        <f t="shared" si="7"/>
        <v>-2962586</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c r="I74" s="122"/>
      <c r="J74" s="122"/>
      <c r="K74" s="122"/>
    </row>
    <row r="75" spans="1:11" x14ac:dyDescent="0.2">
      <c r="A75" s="213" t="s">
        <v>179</v>
      </c>
      <c r="B75" s="213"/>
      <c r="C75" s="213"/>
      <c r="D75" s="213"/>
      <c r="E75" s="213"/>
      <c r="F75" s="213"/>
      <c r="G75" s="20">
        <v>191</v>
      </c>
      <c r="H75" s="122"/>
      <c r="I75" s="122"/>
      <c r="J75" s="122"/>
      <c r="K75" s="122"/>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c r="I77" s="122"/>
      <c r="J77" s="122"/>
      <c r="K77" s="122"/>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c r="I80" s="122"/>
      <c r="J80" s="122"/>
      <c r="K80" s="122"/>
    </row>
    <row r="81" spans="1:11" x14ac:dyDescent="0.2">
      <c r="A81" s="214" t="s">
        <v>185</v>
      </c>
      <c r="B81" s="214"/>
      <c r="C81" s="214"/>
      <c r="D81" s="214"/>
      <c r="E81" s="214"/>
      <c r="F81" s="214"/>
      <c r="G81" s="20">
        <v>196</v>
      </c>
      <c r="H81" s="122"/>
      <c r="I81" s="122"/>
      <c r="J81" s="122"/>
      <c r="K81" s="122"/>
    </row>
    <row r="82" spans="1:11" x14ac:dyDescent="0.2">
      <c r="A82" s="213" t="s">
        <v>186</v>
      </c>
      <c r="B82" s="213"/>
      <c r="C82" s="213"/>
      <c r="D82" s="213"/>
      <c r="E82" s="213"/>
      <c r="F82" s="213"/>
      <c r="G82" s="20">
        <v>197</v>
      </c>
      <c r="H82" s="122"/>
      <c r="I82" s="122"/>
      <c r="J82" s="122"/>
      <c r="K82" s="122"/>
    </row>
    <row r="83" spans="1:11" x14ac:dyDescent="0.2">
      <c r="A83" s="213" t="s">
        <v>187</v>
      </c>
      <c r="B83" s="213"/>
      <c r="C83" s="213"/>
      <c r="D83" s="213"/>
      <c r="E83" s="213"/>
      <c r="F83" s="213"/>
      <c r="G83" s="20">
        <v>198</v>
      </c>
      <c r="H83" s="122"/>
      <c r="I83" s="122"/>
      <c r="J83" s="122"/>
      <c r="K83" s="122"/>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-5723696</v>
      </c>
      <c r="I85" s="39">
        <f>I86+I87</f>
        <v>-5298039</v>
      </c>
      <c r="J85" s="39">
        <f>J86+J87</f>
        <v>2136280</v>
      </c>
      <c r="K85" s="39">
        <f>K86+K87</f>
        <v>-2899332</v>
      </c>
    </row>
    <row r="86" spans="1:11" x14ac:dyDescent="0.2">
      <c r="A86" s="209" t="s">
        <v>189</v>
      </c>
      <c r="B86" s="209"/>
      <c r="C86" s="209"/>
      <c r="D86" s="209"/>
      <c r="E86" s="209"/>
      <c r="F86" s="209"/>
      <c r="G86" s="15">
        <v>200</v>
      </c>
      <c r="H86" s="40">
        <v>-5584421</v>
      </c>
      <c r="I86" s="40">
        <v>-5114126</v>
      </c>
      <c r="J86" s="40">
        <v>2062042</v>
      </c>
      <c r="K86" s="40">
        <f>J86-4955160</f>
        <v>-2893118</v>
      </c>
    </row>
    <row r="87" spans="1:11" x14ac:dyDescent="0.2">
      <c r="A87" s="209" t="s">
        <v>190</v>
      </c>
      <c r="B87" s="209"/>
      <c r="C87" s="209"/>
      <c r="D87" s="209"/>
      <c r="E87" s="209"/>
      <c r="F87" s="209"/>
      <c r="G87" s="15">
        <v>201</v>
      </c>
      <c r="H87" s="40">
        <v>-139275</v>
      </c>
      <c r="I87" s="40">
        <v>-183913</v>
      </c>
      <c r="J87" s="40">
        <v>74238</v>
      </c>
      <c r="K87" s="40">
        <f>J87-80452</f>
        <v>-6214</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0</v>
      </c>
      <c r="I89" s="40">
        <v>0</v>
      </c>
      <c r="J89" s="40">
        <f>J67</f>
        <v>2136280</v>
      </c>
      <c r="K89" s="40">
        <f>K85</f>
        <v>-2899332</v>
      </c>
    </row>
    <row r="90" spans="1:11" ht="24" customHeight="1" x14ac:dyDescent="0.2">
      <c r="A90" s="207" t="s">
        <v>192</v>
      </c>
      <c r="B90" s="207"/>
      <c r="C90" s="207"/>
      <c r="D90" s="207"/>
      <c r="E90" s="207"/>
      <c r="F90" s="207"/>
      <c r="G90" s="20">
        <v>203</v>
      </c>
      <c r="H90" s="39">
        <f>SUM(H91:H98)</f>
        <v>105500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105500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18990</v>
      </c>
      <c r="I99" s="40">
        <v>0</v>
      </c>
      <c r="J99" s="40">
        <v>0</v>
      </c>
      <c r="K99" s="40">
        <v>0</v>
      </c>
    </row>
    <row r="100" spans="1:11" ht="22.9" customHeight="1" x14ac:dyDescent="0.2">
      <c r="A100" s="207" t="s">
        <v>201</v>
      </c>
      <c r="B100" s="207"/>
      <c r="C100" s="207"/>
      <c r="D100" s="207"/>
      <c r="E100" s="207"/>
      <c r="F100" s="207"/>
      <c r="G100" s="20">
        <v>213</v>
      </c>
      <c r="H100" s="39">
        <f>H90-H99</f>
        <v>86510</v>
      </c>
      <c r="I100" s="39">
        <f>I90-I99</f>
        <v>0</v>
      </c>
      <c r="J100" s="39">
        <f>J90-J99</f>
        <v>0</v>
      </c>
      <c r="K100" s="39">
        <f>K90-K99</f>
        <v>0</v>
      </c>
    </row>
    <row r="101" spans="1:11" x14ac:dyDescent="0.2">
      <c r="A101" s="207" t="s">
        <v>202</v>
      </c>
      <c r="B101" s="207"/>
      <c r="C101" s="207"/>
      <c r="D101" s="207"/>
      <c r="E101" s="207"/>
      <c r="F101" s="207"/>
      <c r="G101" s="20">
        <v>214</v>
      </c>
      <c r="H101" s="39">
        <f>H89+H100</f>
        <v>86510</v>
      </c>
      <c r="I101" s="39">
        <f>I89+I100</f>
        <v>0</v>
      </c>
      <c r="J101" s="39">
        <f>J89+J100</f>
        <v>2136280</v>
      </c>
      <c r="K101" s="39">
        <f>K89+K100</f>
        <v>-2899332</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-5637186</v>
      </c>
      <c r="I103" s="39">
        <f>I104+I105</f>
        <v>-5298039</v>
      </c>
      <c r="J103" s="39">
        <f>J104+J105</f>
        <v>2136280</v>
      </c>
      <c r="K103" s="39">
        <f>K104+K105</f>
        <v>-2899332</v>
      </c>
    </row>
    <row r="104" spans="1:11" x14ac:dyDescent="0.2">
      <c r="A104" s="209" t="s">
        <v>117</v>
      </c>
      <c r="B104" s="209"/>
      <c r="C104" s="209"/>
      <c r="D104" s="209"/>
      <c r="E104" s="209"/>
      <c r="F104" s="209"/>
      <c r="G104" s="15">
        <v>216</v>
      </c>
      <c r="H104" s="40">
        <v>-5497911</v>
      </c>
      <c r="I104" s="40">
        <f t="shared" ref="I104:K105" si="8">I86</f>
        <v>-5114126</v>
      </c>
      <c r="J104" s="40">
        <f t="shared" si="8"/>
        <v>2062042</v>
      </c>
      <c r="K104" s="40">
        <f t="shared" si="8"/>
        <v>-2893118</v>
      </c>
    </row>
    <row r="105" spans="1:11" x14ac:dyDescent="0.2">
      <c r="A105" s="209" t="s">
        <v>205</v>
      </c>
      <c r="B105" s="209"/>
      <c r="C105" s="209"/>
      <c r="D105" s="209"/>
      <c r="E105" s="209"/>
      <c r="F105" s="209"/>
      <c r="G105" s="15">
        <v>217</v>
      </c>
      <c r="H105" s="40">
        <v>-139275</v>
      </c>
      <c r="I105" s="40">
        <f t="shared" si="8"/>
        <v>-183913</v>
      </c>
      <c r="J105" s="40">
        <f t="shared" si="8"/>
        <v>74238</v>
      </c>
      <c r="K105" s="40">
        <f t="shared" si="8"/>
        <v>-6214</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4" sqref="I5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448</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447</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-5605578</v>
      </c>
      <c r="I8" s="43">
        <v>2232268</v>
      </c>
    </row>
    <row r="9" spans="1:9" ht="12.75" customHeight="1" x14ac:dyDescent="0.2">
      <c r="A9" s="257" t="s">
        <v>211</v>
      </c>
      <c r="B9" s="258"/>
      <c r="C9" s="258"/>
      <c r="D9" s="258"/>
      <c r="E9" s="258"/>
      <c r="F9" s="259"/>
      <c r="G9" s="25">
        <v>2</v>
      </c>
      <c r="H9" s="44">
        <f>H10+H11+H12+H13+H14+H15+H16+H17</f>
        <v>6919094</v>
      </c>
      <c r="I9" s="44">
        <f>I10+I11+I12+I13+I14+I15+I16+I17</f>
        <v>6518669</v>
      </c>
    </row>
    <row r="10" spans="1:9" ht="12.75" customHeight="1" x14ac:dyDescent="0.2">
      <c r="A10" s="254" t="s">
        <v>212</v>
      </c>
      <c r="B10" s="255"/>
      <c r="C10" s="255"/>
      <c r="D10" s="255"/>
      <c r="E10" s="255"/>
      <c r="F10" s="256"/>
      <c r="G10" s="26">
        <v>3</v>
      </c>
      <c r="H10" s="45">
        <v>5454548</v>
      </c>
      <c r="I10" s="45">
        <v>4741200</v>
      </c>
    </row>
    <row r="11" spans="1:9" ht="22.15" customHeight="1" x14ac:dyDescent="0.2">
      <c r="A11" s="254" t="s">
        <v>213</v>
      </c>
      <c r="B11" s="255"/>
      <c r="C11" s="255"/>
      <c r="D11" s="255"/>
      <c r="E11" s="255"/>
      <c r="F11" s="256"/>
      <c r="G11" s="26">
        <v>4</v>
      </c>
      <c r="H11" s="45">
        <v>0</v>
      </c>
      <c r="I11" s="45">
        <v>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-91044</v>
      </c>
      <c r="I13" s="45">
        <v>0</v>
      </c>
    </row>
    <row r="14" spans="1:9" ht="12.75" customHeight="1" x14ac:dyDescent="0.2">
      <c r="A14" s="254" t="s">
        <v>216</v>
      </c>
      <c r="B14" s="255"/>
      <c r="C14" s="255"/>
      <c r="D14" s="255"/>
      <c r="E14" s="255"/>
      <c r="F14" s="256"/>
      <c r="G14" s="26">
        <v>7</v>
      </c>
      <c r="H14" s="45">
        <v>721982</v>
      </c>
      <c r="I14" s="45">
        <v>636675</v>
      </c>
    </row>
    <row r="15" spans="1:9" ht="12.75" customHeight="1" x14ac:dyDescent="0.2">
      <c r="A15" s="254" t="s">
        <v>217</v>
      </c>
      <c r="B15" s="255"/>
      <c r="C15" s="255"/>
      <c r="D15" s="255"/>
      <c r="E15" s="255"/>
      <c r="F15" s="256"/>
      <c r="G15" s="26">
        <v>8</v>
      </c>
      <c r="H15" s="45">
        <v>829760</v>
      </c>
      <c r="I15" s="45">
        <v>1140794</v>
      </c>
    </row>
    <row r="16" spans="1:9" ht="12.75" customHeight="1" x14ac:dyDescent="0.2">
      <c r="A16" s="254" t="s">
        <v>218</v>
      </c>
      <c r="B16" s="255"/>
      <c r="C16" s="255"/>
      <c r="D16" s="255"/>
      <c r="E16" s="255"/>
      <c r="F16" s="256"/>
      <c r="G16" s="26">
        <v>9</v>
      </c>
      <c r="H16" s="45">
        <v>0</v>
      </c>
      <c r="I16" s="45">
        <v>0</v>
      </c>
    </row>
    <row r="17" spans="1:9" ht="25.15" customHeight="1" x14ac:dyDescent="0.2">
      <c r="A17" s="254" t="s">
        <v>219</v>
      </c>
      <c r="B17" s="255"/>
      <c r="C17" s="255"/>
      <c r="D17" s="255"/>
      <c r="E17" s="255"/>
      <c r="F17" s="256"/>
      <c r="G17" s="26">
        <v>10</v>
      </c>
      <c r="H17" s="45">
        <v>3848</v>
      </c>
      <c r="I17" s="45">
        <v>0</v>
      </c>
    </row>
    <row r="18" spans="1:9" ht="28.15" customHeight="1" x14ac:dyDescent="0.2">
      <c r="A18" s="233" t="s">
        <v>390</v>
      </c>
      <c r="B18" s="234"/>
      <c r="C18" s="234"/>
      <c r="D18" s="234"/>
      <c r="E18" s="234"/>
      <c r="F18" s="235"/>
      <c r="G18" s="25">
        <v>11</v>
      </c>
      <c r="H18" s="44">
        <f>H8+H9</f>
        <v>1313516</v>
      </c>
      <c r="I18" s="44">
        <f>I8+I9</f>
        <v>8750937</v>
      </c>
    </row>
    <row r="19" spans="1:9" ht="12.75" customHeight="1" x14ac:dyDescent="0.2">
      <c r="A19" s="257" t="s">
        <v>220</v>
      </c>
      <c r="B19" s="258"/>
      <c r="C19" s="258"/>
      <c r="D19" s="258"/>
      <c r="E19" s="258"/>
      <c r="F19" s="259"/>
      <c r="G19" s="25">
        <v>12</v>
      </c>
      <c r="H19" s="44">
        <f>H20+H21+H22+H23</f>
        <v>4128239</v>
      </c>
      <c r="I19" s="44">
        <f>I20+I21+I22+I23</f>
        <v>3885992</v>
      </c>
    </row>
    <row r="20" spans="1:9" ht="12.75" customHeight="1" x14ac:dyDescent="0.2">
      <c r="A20" s="254" t="s">
        <v>221</v>
      </c>
      <c r="B20" s="255"/>
      <c r="C20" s="255"/>
      <c r="D20" s="255"/>
      <c r="E20" s="255"/>
      <c r="F20" s="256"/>
      <c r="G20" s="26">
        <v>13</v>
      </c>
      <c r="H20" s="45">
        <v>3406737</v>
      </c>
      <c r="I20" s="45">
        <v>-1820846</v>
      </c>
    </row>
    <row r="21" spans="1:9" ht="12.75" customHeight="1" x14ac:dyDescent="0.2">
      <c r="A21" s="254" t="s">
        <v>222</v>
      </c>
      <c r="B21" s="255"/>
      <c r="C21" s="255"/>
      <c r="D21" s="255"/>
      <c r="E21" s="255"/>
      <c r="F21" s="256"/>
      <c r="G21" s="26">
        <v>14</v>
      </c>
      <c r="H21" s="45">
        <v>142354</v>
      </c>
      <c r="I21" s="45">
        <v>5706838</v>
      </c>
    </row>
    <row r="22" spans="1:9" ht="12.75" customHeight="1" x14ac:dyDescent="0.2">
      <c r="A22" s="254" t="s">
        <v>223</v>
      </c>
      <c r="B22" s="255"/>
      <c r="C22" s="255"/>
      <c r="D22" s="255"/>
      <c r="E22" s="255"/>
      <c r="F22" s="256"/>
      <c r="G22" s="26">
        <v>15</v>
      </c>
      <c r="H22" s="45">
        <v>579148</v>
      </c>
      <c r="I22" s="45">
        <v>0</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5441755</v>
      </c>
      <c r="I24" s="44">
        <f>I18+I19</f>
        <v>12636929</v>
      </c>
    </row>
    <row r="25" spans="1:9" ht="12.75" customHeight="1" x14ac:dyDescent="0.2">
      <c r="A25" s="245" t="s">
        <v>226</v>
      </c>
      <c r="B25" s="246"/>
      <c r="C25" s="246"/>
      <c r="D25" s="246"/>
      <c r="E25" s="246"/>
      <c r="F25" s="247"/>
      <c r="G25" s="26">
        <v>18</v>
      </c>
      <c r="H25" s="45">
        <v>-721982</v>
      </c>
      <c r="I25" s="45">
        <v>-636675</v>
      </c>
    </row>
    <row r="26" spans="1:9" ht="12.75" customHeight="1" x14ac:dyDescent="0.2">
      <c r="A26" s="245" t="s">
        <v>227</v>
      </c>
      <c r="B26" s="246"/>
      <c r="C26" s="246"/>
      <c r="D26" s="246"/>
      <c r="E26" s="246"/>
      <c r="F26" s="247"/>
      <c r="G26" s="26">
        <v>19</v>
      </c>
      <c r="H26" s="45">
        <v>-118118</v>
      </c>
      <c r="I26" s="45">
        <v>-95988</v>
      </c>
    </row>
    <row r="27" spans="1:9" ht="25.9" customHeight="1" x14ac:dyDescent="0.2">
      <c r="A27" s="236" t="s">
        <v>228</v>
      </c>
      <c r="B27" s="237"/>
      <c r="C27" s="237"/>
      <c r="D27" s="237"/>
      <c r="E27" s="237"/>
      <c r="F27" s="238"/>
      <c r="G27" s="27">
        <v>20</v>
      </c>
      <c r="H27" s="46">
        <f>H24+H25+H26</f>
        <v>4601655</v>
      </c>
      <c r="I27" s="46">
        <f>I24+I25+I26</f>
        <v>11904266</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1481919</v>
      </c>
      <c r="I29" s="47">
        <v>0</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15198</v>
      </c>
      <c r="I31" s="48">
        <v>22884</v>
      </c>
    </row>
    <row r="32" spans="1:9" ht="12.75" customHeight="1" x14ac:dyDescent="0.2">
      <c r="A32" s="245" t="s">
        <v>233</v>
      </c>
      <c r="B32" s="246"/>
      <c r="C32" s="246"/>
      <c r="D32" s="246"/>
      <c r="E32" s="246"/>
      <c r="F32" s="247"/>
      <c r="G32" s="26">
        <v>24</v>
      </c>
      <c r="H32" s="48">
        <v>75846</v>
      </c>
      <c r="I32" s="48">
        <v>0</v>
      </c>
    </row>
    <row r="33" spans="1:9" ht="12.75" customHeight="1" x14ac:dyDescent="0.2">
      <c r="A33" s="245" t="s">
        <v>234</v>
      </c>
      <c r="B33" s="246"/>
      <c r="C33" s="246"/>
      <c r="D33" s="246"/>
      <c r="E33" s="246"/>
      <c r="F33" s="247"/>
      <c r="G33" s="26">
        <v>25</v>
      </c>
      <c r="H33" s="48">
        <v>115840</v>
      </c>
      <c r="I33" s="48">
        <v>0</v>
      </c>
    </row>
    <row r="34" spans="1:9" ht="12.75" customHeight="1" x14ac:dyDescent="0.2">
      <c r="A34" s="245" t="s">
        <v>235</v>
      </c>
      <c r="B34" s="246"/>
      <c r="C34" s="246"/>
      <c r="D34" s="246"/>
      <c r="E34" s="246"/>
      <c r="F34" s="247"/>
      <c r="G34" s="26">
        <v>26</v>
      </c>
      <c r="H34" s="48">
        <v>0</v>
      </c>
      <c r="I34" s="48">
        <v>0</v>
      </c>
    </row>
    <row r="35" spans="1:9" ht="26.45" customHeight="1" x14ac:dyDescent="0.2">
      <c r="A35" s="233" t="s">
        <v>236</v>
      </c>
      <c r="B35" s="234"/>
      <c r="C35" s="234"/>
      <c r="D35" s="234"/>
      <c r="E35" s="234"/>
      <c r="F35" s="235"/>
      <c r="G35" s="25">
        <v>27</v>
      </c>
      <c r="H35" s="49">
        <f>H29+H30+H31+H32+H33+H34</f>
        <v>1688803</v>
      </c>
      <c r="I35" s="49">
        <f>I29+I30+I31+I32+I33+I34</f>
        <v>22884</v>
      </c>
    </row>
    <row r="36" spans="1:9" ht="22.9" customHeight="1" x14ac:dyDescent="0.2">
      <c r="A36" s="245" t="s">
        <v>237</v>
      </c>
      <c r="B36" s="246"/>
      <c r="C36" s="246"/>
      <c r="D36" s="246"/>
      <c r="E36" s="246"/>
      <c r="F36" s="247"/>
      <c r="G36" s="26">
        <v>28</v>
      </c>
      <c r="H36" s="48">
        <v>-3451246</v>
      </c>
      <c r="I36" s="48">
        <v>-10531727</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-4391192</v>
      </c>
      <c r="I40" s="48">
        <v>0</v>
      </c>
    </row>
    <row r="41" spans="1:9" ht="24" customHeight="1" x14ac:dyDescent="0.2">
      <c r="A41" s="233" t="s">
        <v>242</v>
      </c>
      <c r="B41" s="234"/>
      <c r="C41" s="234"/>
      <c r="D41" s="234"/>
      <c r="E41" s="234"/>
      <c r="F41" s="235"/>
      <c r="G41" s="25">
        <v>33</v>
      </c>
      <c r="H41" s="49">
        <f>H36+H37+H38+H39+H40</f>
        <v>-7842438</v>
      </c>
      <c r="I41" s="49">
        <f>I36+I37+I38+I39+I40</f>
        <v>-10531727</v>
      </c>
    </row>
    <row r="42" spans="1:9" ht="29.45" customHeight="1" x14ac:dyDescent="0.2">
      <c r="A42" s="236" t="s">
        <v>243</v>
      </c>
      <c r="B42" s="237"/>
      <c r="C42" s="237"/>
      <c r="D42" s="237"/>
      <c r="E42" s="237"/>
      <c r="F42" s="238"/>
      <c r="G42" s="27">
        <v>34</v>
      </c>
      <c r="H42" s="50">
        <f>H35+H41</f>
        <v>-6153635</v>
      </c>
      <c r="I42" s="50">
        <f>I35+I41</f>
        <v>-10508843</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0</v>
      </c>
      <c r="I46" s="48">
        <v>0</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0</v>
      </c>
      <c r="I48" s="49">
        <f>I44+I45+I46+I47</f>
        <v>0</v>
      </c>
    </row>
    <row r="49" spans="1:9" ht="24.6" customHeight="1" x14ac:dyDescent="0.2">
      <c r="A49" s="245" t="s">
        <v>389</v>
      </c>
      <c r="B49" s="246"/>
      <c r="C49" s="246"/>
      <c r="D49" s="246"/>
      <c r="E49" s="246"/>
      <c r="F49" s="247"/>
      <c r="G49" s="26">
        <v>40</v>
      </c>
      <c r="H49" s="48">
        <v>-3149786</v>
      </c>
      <c r="I49" s="48">
        <v>-2304962</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0</v>
      </c>
      <c r="I51" s="48">
        <v>0</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-4491430</v>
      </c>
      <c r="I53" s="48">
        <v>-1370722</v>
      </c>
    </row>
    <row r="54" spans="1:9" ht="30.6" customHeight="1" x14ac:dyDescent="0.2">
      <c r="A54" s="233" t="s">
        <v>254</v>
      </c>
      <c r="B54" s="234"/>
      <c r="C54" s="234"/>
      <c r="D54" s="234"/>
      <c r="E54" s="234"/>
      <c r="F54" s="235"/>
      <c r="G54" s="25">
        <v>45</v>
      </c>
      <c r="H54" s="49">
        <f>H49+H50+H51+H52+H53</f>
        <v>-7641216</v>
      </c>
      <c r="I54" s="49">
        <f>I49+I50+I51+I52+I53</f>
        <v>-3675684</v>
      </c>
    </row>
    <row r="55" spans="1:9" ht="29.45" customHeight="1" x14ac:dyDescent="0.2">
      <c r="A55" s="248" t="s">
        <v>255</v>
      </c>
      <c r="B55" s="249"/>
      <c r="C55" s="249"/>
      <c r="D55" s="249"/>
      <c r="E55" s="249"/>
      <c r="F55" s="250"/>
      <c r="G55" s="25">
        <v>46</v>
      </c>
      <c r="H55" s="49">
        <f>H48+H54</f>
        <v>-7641216</v>
      </c>
      <c r="I55" s="49">
        <f>I48+I54</f>
        <v>-3675684</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-9193196</v>
      </c>
      <c r="I57" s="49">
        <f>I27+I42+I55+I56</f>
        <v>-2280261</v>
      </c>
    </row>
    <row r="58" spans="1:9" x14ac:dyDescent="0.2">
      <c r="A58" s="251" t="s">
        <v>258</v>
      </c>
      <c r="B58" s="252"/>
      <c r="C58" s="252"/>
      <c r="D58" s="252"/>
      <c r="E58" s="252"/>
      <c r="F58" s="253"/>
      <c r="G58" s="26">
        <v>49</v>
      </c>
      <c r="H58" s="48">
        <v>34331714</v>
      </c>
      <c r="I58" s="48">
        <v>25138518</v>
      </c>
    </row>
    <row r="59" spans="1:9" ht="31.15" customHeight="1" x14ac:dyDescent="0.2">
      <c r="A59" s="236" t="s">
        <v>259</v>
      </c>
      <c r="B59" s="237"/>
      <c r="C59" s="237"/>
      <c r="D59" s="237"/>
      <c r="E59" s="237"/>
      <c r="F59" s="238"/>
      <c r="G59" s="27">
        <v>50</v>
      </c>
      <c r="H59" s="50">
        <f>H57+H58</f>
        <v>25138518</v>
      </c>
      <c r="I59" s="50">
        <f>I57+I58</f>
        <v>22858257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O5" sqref="O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c r="I8" s="52"/>
    </row>
    <row r="9" spans="1:9" x14ac:dyDescent="0.2">
      <c r="A9" s="277" t="s">
        <v>262</v>
      </c>
      <c r="B9" s="277"/>
      <c r="C9" s="277"/>
      <c r="D9" s="277"/>
      <c r="E9" s="277"/>
      <c r="F9" s="277"/>
      <c r="G9" s="30">
        <v>2</v>
      </c>
      <c r="H9" s="53"/>
      <c r="I9" s="53"/>
    </row>
    <row r="10" spans="1:9" x14ac:dyDescent="0.2">
      <c r="A10" s="277" t="s">
        <v>263</v>
      </c>
      <c r="B10" s="277"/>
      <c r="C10" s="277"/>
      <c r="D10" s="277"/>
      <c r="E10" s="277"/>
      <c r="F10" s="277"/>
      <c r="G10" s="30">
        <v>3</v>
      </c>
      <c r="H10" s="53"/>
      <c r="I10" s="53"/>
    </row>
    <row r="11" spans="1:9" x14ac:dyDescent="0.2">
      <c r="A11" s="277" t="s">
        <v>264</v>
      </c>
      <c r="B11" s="277"/>
      <c r="C11" s="277"/>
      <c r="D11" s="277"/>
      <c r="E11" s="277"/>
      <c r="F11" s="277"/>
      <c r="G11" s="30">
        <v>4</v>
      </c>
      <c r="H11" s="53"/>
      <c r="I11" s="53"/>
    </row>
    <row r="12" spans="1:9" x14ac:dyDescent="0.2">
      <c r="A12" s="277" t="s">
        <v>265</v>
      </c>
      <c r="B12" s="277"/>
      <c r="C12" s="277"/>
      <c r="D12" s="277"/>
      <c r="E12" s="277"/>
      <c r="F12" s="277"/>
      <c r="G12" s="30">
        <v>5</v>
      </c>
      <c r="H12" s="53"/>
      <c r="I12" s="53"/>
    </row>
    <row r="13" spans="1:9" x14ac:dyDescent="0.2">
      <c r="A13" s="277" t="s">
        <v>266</v>
      </c>
      <c r="B13" s="277"/>
      <c r="C13" s="277"/>
      <c r="D13" s="277"/>
      <c r="E13" s="277"/>
      <c r="F13" s="277"/>
      <c r="G13" s="30">
        <v>6</v>
      </c>
      <c r="H13" s="53"/>
      <c r="I13" s="53"/>
    </row>
    <row r="14" spans="1:9" x14ac:dyDescent="0.2">
      <c r="A14" s="277" t="s">
        <v>267</v>
      </c>
      <c r="B14" s="277"/>
      <c r="C14" s="277"/>
      <c r="D14" s="277"/>
      <c r="E14" s="277"/>
      <c r="F14" s="277"/>
      <c r="G14" s="30">
        <v>7</v>
      </c>
      <c r="H14" s="53"/>
      <c r="I14" s="53"/>
    </row>
    <row r="15" spans="1:9" x14ac:dyDescent="0.2">
      <c r="A15" s="277" t="s">
        <v>268</v>
      </c>
      <c r="B15" s="277"/>
      <c r="C15" s="277"/>
      <c r="D15" s="277"/>
      <c r="E15" s="277"/>
      <c r="F15" s="277"/>
      <c r="G15" s="30">
        <v>8</v>
      </c>
      <c r="H15" s="53"/>
      <c r="I15" s="53"/>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c r="I17" s="53"/>
    </row>
    <row r="18" spans="1:9" x14ac:dyDescent="0.2">
      <c r="A18" s="277" t="s">
        <v>271</v>
      </c>
      <c r="B18" s="277"/>
      <c r="C18" s="277"/>
      <c r="D18" s="277"/>
      <c r="E18" s="277"/>
      <c r="F18" s="277"/>
      <c r="G18" s="30">
        <v>11</v>
      </c>
      <c r="H18" s="53"/>
      <c r="I18" s="53"/>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c r="I21" s="52"/>
    </row>
    <row r="22" spans="1:9" x14ac:dyDescent="0.2">
      <c r="A22" s="277" t="s">
        <v>274</v>
      </c>
      <c r="B22" s="277"/>
      <c r="C22" s="277"/>
      <c r="D22" s="277"/>
      <c r="E22" s="277"/>
      <c r="F22" s="277"/>
      <c r="G22" s="30">
        <v>14</v>
      </c>
      <c r="H22" s="53"/>
      <c r="I22" s="53"/>
    </row>
    <row r="23" spans="1:9" x14ac:dyDescent="0.2">
      <c r="A23" s="277" t="s">
        <v>275</v>
      </c>
      <c r="B23" s="277"/>
      <c r="C23" s="277"/>
      <c r="D23" s="277"/>
      <c r="E23" s="277"/>
      <c r="F23" s="277"/>
      <c r="G23" s="30">
        <v>15</v>
      </c>
      <c r="H23" s="53"/>
      <c r="I23" s="53"/>
    </row>
    <row r="24" spans="1:9" x14ac:dyDescent="0.2">
      <c r="A24" s="277" t="s">
        <v>276</v>
      </c>
      <c r="B24" s="277"/>
      <c r="C24" s="277"/>
      <c r="D24" s="277"/>
      <c r="E24" s="277"/>
      <c r="F24" s="277"/>
      <c r="G24" s="30">
        <v>16</v>
      </c>
      <c r="H24" s="53"/>
      <c r="I24" s="53"/>
    </row>
    <row r="25" spans="1:9" x14ac:dyDescent="0.2">
      <c r="A25" s="277" t="s">
        <v>277</v>
      </c>
      <c r="B25" s="277"/>
      <c r="C25" s="277"/>
      <c r="D25" s="277"/>
      <c r="E25" s="277"/>
      <c r="F25" s="277"/>
      <c r="G25" s="30">
        <v>17</v>
      </c>
      <c r="H25" s="53"/>
      <c r="I25" s="53"/>
    </row>
    <row r="26" spans="1:9" x14ac:dyDescent="0.2">
      <c r="A26" s="277" t="s">
        <v>278</v>
      </c>
      <c r="B26" s="277"/>
      <c r="C26" s="277"/>
      <c r="D26" s="277"/>
      <c r="E26" s="277"/>
      <c r="F26" s="277"/>
      <c r="G26" s="30">
        <v>18</v>
      </c>
      <c r="H26" s="53"/>
      <c r="I26" s="53"/>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c r="I28" s="53"/>
    </row>
    <row r="29" spans="1:9" x14ac:dyDescent="0.2">
      <c r="A29" s="277" t="s">
        <v>281</v>
      </c>
      <c r="B29" s="277"/>
      <c r="C29" s="277"/>
      <c r="D29" s="277"/>
      <c r="E29" s="277"/>
      <c r="F29" s="277"/>
      <c r="G29" s="30">
        <v>21</v>
      </c>
      <c r="H29" s="53"/>
      <c r="I29" s="53"/>
    </row>
    <row r="30" spans="1:9" x14ac:dyDescent="0.2">
      <c r="A30" s="277" t="s">
        <v>282</v>
      </c>
      <c r="B30" s="277"/>
      <c r="C30" s="277"/>
      <c r="D30" s="277"/>
      <c r="E30" s="277"/>
      <c r="F30" s="277"/>
      <c r="G30" s="30">
        <v>22</v>
      </c>
      <c r="H30" s="53"/>
      <c r="I30" s="53"/>
    </row>
    <row r="31" spans="1:9" x14ac:dyDescent="0.2">
      <c r="A31" s="277" t="s">
        <v>283</v>
      </c>
      <c r="B31" s="277"/>
      <c r="C31" s="277"/>
      <c r="D31" s="277"/>
      <c r="E31" s="277"/>
      <c r="F31" s="277"/>
      <c r="G31" s="30">
        <v>23</v>
      </c>
      <c r="H31" s="53"/>
      <c r="I31" s="53"/>
    </row>
    <row r="32" spans="1:9" x14ac:dyDescent="0.2">
      <c r="A32" s="277" t="s">
        <v>284</v>
      </c>
      <c r="B32" s="277"/>
      <c r="C32" s="277"/>
      <c r="D32" s="277"/>
      <c r="E32" s="277"/>
      <c r="F32" s="277"/>
      <c r="G32" s="30">
        <v>24</v>
      </c>
      <c r="H32" s="53"/>
      <c r="I32" s="53"/>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c r="I36" s="52"/>
    </row>
    <row r="37" spans="1:9" ht="25.15" customHeight="1" x14ac:dyDescent="0.2">
      <c r="A37" s="274" t="s">
        <v>288</v>
      </c>
      <c r="B37" s="274"/>
      <c r="C37" s="274"/>
      <c r="D37" s="274"/>
      <c r="E37" s="274"/>
      <c r="F37" s="274"/>
      <c r="G37" s="30">
        <v>28</v>
      </c>
      <c r="H37" s="53"/>
      <c r="I37" s="53"/>
    </row>
    <row r="38" spans="1:9" x14ac:dyDescent="0.2">
      <c r="A38" s="274" t="s">
        <v>289</v>
      </c>
      <c r="B38" s="274"/>
      <c r="C38" s="274"/>
      <c r="D38" s="274"/>
      <c r="E38" s="274"/>
      <c r="F38" s="274"/>
      <c r="G38" s="30">
        <v>29</v>
      </c>
      <c r="H38" s="53"/>
      <c r="I38" s="53"/>
    </row>
    <row r="39" spans="1:9" x14ac:dyDescent="0.2">
      <c r="A39" s="274" t="s">
        <v>290</v>
      </c>
      <c r="B39" s="274"/>
      <c r="C39" s="274"/>
      <c r="D39" s="274"/>
      <c r="E39" s="274"/>
      <c r="F39" s="274"/>
      <c r="G39" s="30">
        <v>30</v>
      </c>
      <c r="H39" s="53"/>
      <c r="I39" s="53"/>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c r="I41" s="53"/>
    </row>
    <row r="42" spans="1:9" x14ac:dyDescent="0.2">
      <c r="A42" s="274" t="s">
        <v>293</v>
      </c>
      <c r="B42" s="274"/>
      <c r="C42" s="274"/>
      <c r="D42" s="274"/>
      <c r="E42" s="274"/>
      <c r="F42" s="274"/>
      <c r="G42" s="30">
        <v>33</v>
      </c>
      <c r="H42" s="53"/>
      <c r="I42" s="53"/>
    </row>
    <row r="43" spans="1:9" x14ac:dyDescent="0.2">
      <c r="A43" s="274" t="s">
        <v>294</v>
      </c>
      <c r="B43" s="274"/>
      <c r="C43" s="274"/>
      <c r="D43" s="274"/>
      <c r="E43" s="274"/>
      <c r="F43" s="274"/>
      <c r="G43" s="30">
        <v>34</v>
      </c>
      <c r="H43" s="53"/>
      <c r="I43" s="53"/>
    </row>
    <row r="44" spans="1:9" ht="21" customHeight="1" x14ac:dyDescent="0.2">
      <c r="A44" s="274" t="s">
        <v>295</v>
      </c>
      <c r="B44" s="274"/>
      <c r="C44" s="274"/>
      <c r="D44" s="274"/>
      <c r="E44" s="274"/>
      <c r="F44" s="274"/>
      <c r="G44" s="30">
        <v>35</v>
      </c>
      <c r="H44" s="53"/>
      <c r="I44" s="53"/>
    </row>
    <row r="45" spans="1:9" x14ac:dyDescent="0.2">
      <c r="A45" s="274" t="s">
        <v>296</v>
      </c>
      <c r="B45" s="274"/>
      <c r="C45" s="274"/>
      <c r="D45" s="274"/>
      <c r="E45" s="274"/>
      <c r="F45" s="274"/>
      <c r="G45" s="30">
        <v>36</v>
      </c>
      <c r="H45" s="53"/>
      <c r="I45" s="53"/>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c r="I48" s="53"/>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c r="I50" s="53"/>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zoomScale="80" zoomScaleNormal="100" zoomScaleSheetLayoutView="80" workbookViewId="0">
      <selection activeCell="T40" sqref="T40"/>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44196</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231845600</v>
      </c>
      <c r="I7" s="65">
        <v>14715808</v>
      </c>
      <c r="J7" s="65">
        <v>0</v>
      </c>
      <c r="K7" s="65">
        <v>0</v>
      </c>
      <c r="L7" s="65">
        <v>0</v>
      </c>
      <c r="M7" s="65">
        <v>0</v>
      </c>
      <c r="N7" s="65">
        <v>5604680</v>
      </c>
      <c r="O7" s="65">
        <v>0</v>
      </c>
      <c r="P7" s="65">
        <v>0</v>
      </c>
      <c r="Q7" s="65">
        <v>0</v>
      </c>
      <c r="R7" s="65">
        <v>0</v>
      </c>
      <c r="S7" s="65">
        <v>-84183475</v>
      </c>
      <c r="T7" s="65">
        <v>0</v>
      </c>
      <c r="U7" s="66">
        <f>H7+I7+J7+K7-L7+M7+N7+O7+P7+Q7+R7+S7+T7</f>
        <v>167982613</v>
      </c>
      <c r="V7" s="65">
        <v>0</v>
      </c>
      <c r="W7" s="66">
        <f>U7+V7</f>
        <v>167982613</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231845600</v>
      </c>
      <c r="I10" s="66">
        <f t="shared" ref="I10:W10" si="2">I7+I8+I9</f>
        <v>14715808</v>
      </c>
      <c r="J10" s="66">
        <f t="shared" si="2"/>
        <v>0</v>
      </c>
      <c r="K10" s="66">
        <f>K7+K8+K9</f>
        <v>0</v>
      </c>
      <c r="L10" s="66">
        <f t="shared" si="2"/>
        <v>0</v>
      </c>
      <c r="M10" s="66">
        <f t="shared" si="2"/>
        <v>0</v>
      </c>
      <c r="N10" s="66">
        <f t="shared" si="2"/>
        <v>5604680</v>
      </c>
      <c r="O10" s="66">
        <f t="shared" si="2"/>
        <v>0</v>
      </c>
      <c r="P10" s="66">
        <f t="shared" si="2"/>
        <v>0</v>
      </c>
      <c r="Q10" s="66">
        <f t="shared" si="2"/>
        <v>0</v>
      </c>
      <c r="R10" s="66">
        <f t="shared" si="2"/>
        <v>0</v>
      </c>
      <c r="S10" s="66">
        <f t="shared" si="2"/>
        <v>-84183475</v>
      </c>
      <c r="T10" s="66">
        <f t="shared" si="2"/>
        <v>0</v>
      </c>
      <c r="U10" s="66">
        <f t="shared" si="2"/>
        <v>167982613</v>
      </c>
      <c r="V10" s="66">
        <f t="shared" si="2"/>
        <v>0</v>
      </c>
      <c r="W10" s="66">
        <f t="shared" si="2"/>
        <v>167982613</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-6490552</v>
      </c>
      <c r="U11" s="66">
        <f>H11+I11+J11+K11-L11+M11+N11+O11+P11+Q11+R11+S11+T11</f>
        <v>-6490552</v>
      </c>
      <c r="V11" s="65">
        <v>0</v>
      </c>
      <c r="W11" s="66">
        <f t="shared" ref="W11:W28" si="3">U11+V11</f>
        <v>-6490552</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-4688479</v>
      </c>
      <c r="O17" s="65">
        <v>0</v>
      </c>
      <c r="P17" s="65">
        <v>0</v>
      </c>
      <c r="Q17" s="65">
        <v>0</v>
      </c>
      <c r="R17" s="65">
        <v>0</v>
      </c>
      <c r="S17" s="65">
        <v>0</v>
      </c>
      <c r="T17" s="65">
        <v>0</v>
      </c>
      <c r="U17" s="66">
        <f t="shared" si="4"/>
        <v>-4688479</v>
      </c>
      <c r="V17" s="65">
        <v>0</v>
      </c>
      <c r="W17" s="66">
        <f t="shared" si="3"/>
        <v>-4688479</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354798</v>
      </c>
      <c r="J24" s="65">
        <v>0</v>
      </c>
      <c r="K24" s="65">
        <v>0</v>
      </c>
      <c r="L24" s="65">
        <v>0</v>
      </c>
      <c r="M24" s="65">
        <v>0</v>
      </c>
      <c r="N24" s="65">
        <v>0</v>
      </c>
      <c r="O24" s="65">
        <v>0</v>
      </c>
      <c r="P24" s="65">
        <v>0</v>
      </c>
      <c r="Q24" s="65">
        <v>0</v>
      </c>
      <c r="R24" s="65">
        <v>0</v>
      </c>
      <c r="S24" s="65">
        <v>0</v>
      </c>
      <c r="T24" s="65">
        <v>0</v>
      </c>
      <c r="U24" s="66">
        <f t="shared" si="4"/>
        <v>354798</v>
      </c>
      <c r="V24" s="65">
        <v>0</v>
      </c>
      <c r="W24" s="66">
        <f t="shared" si="3"/>
        <v>354798</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231845600</v>
      </c>
      <c r="I29" s="68">
        <f t="shared" ref="I29:W29" si="5">SUM(I10:I28)</f>
        <v>15070606</v>
      </c>
      <c r="J29" s="68">
        <f t="shared" si="5"/>
        <v>0</v>
      </c>
      <c r="K29" s="68">
        <f t="shared" si="5"/>
        <v>0</v>
      </c>
      <c r="L29" s="68">
        <f t="shared" si="5"/>
        <v>0</v>
      </c>
      <c r="M29" s="68">
        <f t="shared" si="5"/>
        <v>0</v>
      </c>
      <c r="N29" s="68">
        <f t="shared" si="5"/>
        <v>916201</v>
      </c>
      <c r="O29" s="68">
        <f t="shared" si="5"/>
        <v>0</v>
      </c>
      <c r="P29" s="68">
        <f t="shared" si="5"/>
        <v>0</v>
      </c>
      <c r="Q29" s="68">
        <f t="shared" si="5"/>
        <v>0</v>
      </c>
      <c r="R29" s="68">
        <f t="shared" si="5"/>
        <v>0</v>
      </c>
      <c r="S29" s="68">
        <f t="shared" si="5"/>
        <v>-84183475</v>
      </c>
      <c r="T29" s="68">
        <f t="shared" si="5"/>
        <v>-6490552</v>
      </c>
      <c r="U29" s="68">
        <f t="shared" si="5"/>
        <v>157158380</v>
      </c>
      <c r="V29" s="68">
        <f t="shared" si="5"/>
        <v>0</v>
      </c>
      <c r="W29" s="68">
        <f t="shared" si="5"/>
        <v>157158380</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-4688479</v>
      </c>
      <c r="O31" s="66">
        <f t="shared" si="6"/>
        <v>0</v>
      </c>
      <c r="P31" s="66">
        <f t="shared" si="6"/>
        <v>0</v>
      </c>
      <c r="Q31" s="66">
        <f t="shared" si="6"/>
        <v>0</v>
      </c>
      <c r="R31" s="66">
        <f t="shared" si="6"/>
        <v>0</v>
      </c>
      <c r="S31" s="66">
        <f t="shared" si="6"/>
        <v>0</v>
      </c>
      <c r="T31" s="66">
        <f t="shared" si="6"/>
        <v>0</v>
      </c>
      <c r="U31" s="66">
        <f t="shared" si="6"/>
        <v>-4688479</v>
      </c>
      <c r="V31" s="66">
        <f t="shared" si="6"/>
        <v>0</v>
      </c>
      <c r="W31" s="66">
        <f t="shared" si="6"/>
        <v>-4688479</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-4688479</v>
      </c>
      <c r="O32" s="66">
        <f t="shared" si="7"/>
        <v>0</v>
      </c>
      <c r="P32" s="66">
        <f t="shared" si="7"/>
        <v>0</v>
      </c>
      <c r="Q32" s="66">
        <f t="shared" si="7"/>
        <v>0</v>
      </c>
      <c r="R32" s="66">
        <f t="shared" si="7"/>
        <v>0</v>
      </c>
      <c r="S32" s="66">
        <f t="shared" si="7"/>
        <v>0</v>
      </c>
      <c r="T32" s="66">
        <f t="shared" si="7"/>
        <v>-6490552</v>
      </c>
      <c r="U32" s="66">
        <f t="shared" si="7"/>
        <v>-11179031</v>
      </c>
      <c r="V32" s="66">
        <f t="shared" si="7"/>
        <v>0</v>
      </c>
      <c r="W32" s="66">
        <f t="shared" si="7"/>
        <v>-11179031</v>
      </c>
    </row>
    <row r="33" spans="1:23" ht="30.75" customHeight="1" x14ac:dyDescent="0.2">
      <c r="A33" s="291" t="s">
        <v>346</v>
      </c>
      <c r="B33" s="291"/>
      <c r="C33" s="291"/>
      <c r="D33" s="291"/>
      <c r="E33" s="291"/>
      <c r="F33" s="291"/>
      <c r="G33" s="8">
        <v>26</v>
      </c>
      <c r="H33" s="68">
        <f>SUM(H21:H28)</f>
        <v>0</v>
      </c>
      <c r="I33" s="68">
        <f t="shared" ref="I33:W33" si="8">SUM(I21:I28)</f>
        <v>354798</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354798</v>
      </c>
      <c r="V33" s="68">
        <f t="shared" si="8"/>
        <v>0</v>
      </c>
      <c r="W33" s="68">
        <f t="shared" si="8"/>
        <v>354798</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231845600</v>
      </c>
      <c r="I35" s="65">
        <v>15070606</v>
      </c>
      <c r="J35" s="65">
        <v>0</v>
      </c>
      <c r="K35" s="65">
        <v>0</v>
      </c>
      <c r="L35" s="65">
        <v>0</v>
      </c>
      <c r="M35" s="65">
        <v>0</v>
      </c>
      <c r="N35" s="65">
        <v>916201</v>
      </c>
      <c r="O35" s="65">
        <v>0</v>
      </c>
      <c r="P35" s="65">
        <v>0</v>
      </c>
      <c r="Q35" s="65">
        <v>0</v>
      </c>
      <c r="R35" s="65">
        <v>0</v>
      </c>
      <c r="S35" s="65">
        <v>-90616253</v>
      </c>
      <c r="T35" s="65">
        <v>0</v>
      </c>
      <c r="U35" s="69">
        <f t="shared" ref="U35:U37" si="9">H35+I35+J35+K35-L35+M35+N35+O35+P35+Q35+R35+S35+T35</f>
        <v>157216154</v>
      </c>
      <c r="V35" s="65">
        <v>0</v>
      </c>
      <c r="W35" s="69">
        <f t="shared" ref="W35:W37" si="10">U35+V35</f>
        <v>157216154</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231845600</v>
      </c>
      <c r="I38" s="69">
        <f t="shared" ref="I38:W38" si="11">I35+I36+I37</f>
        <v>15070606</v>
      </c>
      <c r="J38" s="69">
        <f t="shared" si="11"/>
        <v>0</v>
      </c>
      <c r="K38" s="69">
        <f t="shared" si="11"/>
        <v>0</v>
      </c>
      <c r="L38" s="69">
        <f t="shared" si="11"/>
        <v>0</v>
      </c>
      <c r="M38" s="69">
        <f t="shared" si="11"/>
        <v>0</v>
      </c>
      <c r="N38" s="69">
        <f t="shared" si="11"/>
        <v>916201</v>
      </c>
      <c r="O38" s="69">
        <f t="shared" si="11"/>
        <v>0</v>
      </c>
      <c r="P38" s="69">
        <f t="shared" si="11"/>
        <v>0</v>
      </c>
      <c r="Q38" s="69">
        <f t="shared" si="11"/>
        <v>0</v>
      </c>
      <c r="R38" s="69">
        <f t="shared" si="11"/>
        <v>0</v>
      </c>
      <c r="S38" s="69">
        <f t="shared" si="11"/>
        <v>-90616253</v>
      </c>
      <c r="T38" s="69">
        <f t="shared" si="11"/>
        <v>0</v>
      </c>
      <c r="U38" s="69">
        <f t="shared" si="11"/>
        <v>157216154</v>
      </c>
      <c r="V38" s="69">
        <f t="shared" si="11"/>
        <v>0</v>
      </c>
      <c r="W38" s="69">
        <f t="shared" si="11"/>
        <v>157216154</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2062042</v>
      </c>
      <c r="U39" s="69">
        <f t="shared" ref="U39:U56" si="12">H39+I39+J39+K39-L39+M39+N39+O39+P39+Q39+R39+S39+T39</f>
        <v>2062042</v>
      </c>
      <c r="V39" s="65">
        <v>0</v>
      </c>
      <c r="W39" s="69">
        <f t="shared" ref="W39:W56" si="13">U39+V39</f>
        <v>2062042</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548283</v>
      </c>
      <c r="O45" s="65">
        <v>0</v>
      </c>
      <c r="P45" s="65">
        <v>0</v>
      </c>
      <c r="Q45" s="65">
        <v>0</v>
      </c>
      <c r="R45" s="65">
        <v>0</v>
      </c>
      <c r="S45" s="65">
        <v>0</v>
      </c>
      <c r="T45" s="65">
        <v>0</v>
      </c>
      <c r="U45" s="69">
        <f t="shared" si="12"/>
        <v>548283</v>
      </c>
      <c r="V45" s="65">
        <v>0</v>
      </c>
      <c r="W45" s="69">
        <f t="shared" si="13"/>
        <v>548283</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-105986560</v>
      </c>
      <c r="I49" s="65">
        <v>-8639720</v>
      </c>
      <c r="J49" s="65">
        <v>6292952</v>
      </c>
      <c r="K49" s="65">
        <v>0</v>
      </c>
      <c r="L49" s="65">
        <v>0</v>
      </c>
      <c r="M49" s="65">
        <v>0</v>
      </c>
      <c r="N49" s="65"/>
      <c r="O49" s="65">
        <v>0</v>
      </c>
      <c r="P49" s="65">
        <v>0</v>
      </c>
      <c r="Q49" s="65">
        <v>0</v>
      </c>
      <c r="R49" s="65">
        <v>0</v>
      </c>
      <c r="S49" s="65">
        <v>102457374</v>
      </c>
      <c r="T49" s="65">
        <v>0</v>
      </c>
      <c r="U49" s="69">
        <f>H49+I49+J49+K49-L49+M49+N49+O49+P49+Q49+R49+S49+T49</f>
        <v>-5875954</v>
      </c>
      <c r="V49" s="65">
        <v>0</v>
      </c>
      <c r="W49" s="69">
        <f t="shared" si="13"/>
        <v>-5875954</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-80558</v>
      </c>
      <c r="M55" s="65">
        <v>0</v>
      </c>
      <c r="N55" s="65">
        <v>0</v>
      </c>
      <c r="O55" s="65">
        <v>0</v>
      </c>
      <c r="P55" s="65">
        <v>0</v>
      </c>
      <c r="Q55" s="65">
        <v>0</v>
      </c>
      <c r="R55" s="65">
        <v>0</v>
      </c>
      <c r="S55" s="65">
        <v>0</v>
      </c>
      <c r="T55" s="65">
        <v>0</v>
      </c>
      <c r="U55" s="69">
        <f t="shared" si="12"/>
        <v>80558</v>
      </c>
      <c r="V55" s="65">
        <v>0</v>
      </c>
      <c r="W55" s="69">
        <f t="shared" si="13"/>
        <v>80558</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125859040</v>
      </c>
      <c r="I57" s="70">
        <f t="shared" ref="I57:W57" si="14">SUM(I38:I56)</f>
        <v>6430886</v>
      </c>
      <c r="J57" s="70">
        <f t="shared" si="14"/>
        <v>6292952</v>
      </c>
      <c r="K57" s="70">
        <f t="shared" si="14"/>
        <v>0</v>
      </c>
      <c r="L57" s="70">
        <f t="shared" si="14"/>
        <v>-80558</v>
      </c>
      <c r="M57" s="70">
        <f t="shared" si="14"/>
        <v>0</v>
      </c>
      <c r="N57" s="70">
        <f t="shared" si="14"/>
        <v>1464484</v>
      </c>
      <c r="O57" s="70">
        <f t="shared" si="14"/>
        <v>0</v>
      </c>
      <c r="P57" s="70">
        <f t="shared" si="14"/>
        <v>0</v>
      </c>
      <c r="Q57" s="70">
        <f t="shared" si="14"/>
        <v>0</v>
      </c>
      <c r="R57" s="70">
        <f t="shared" si="14"/>
        <v>0</v>
      </c>
      <c r="S57" s="70">
        <f t="shared" si="14"/>
        <v>11841121</v>
      </c>
      <c r="T57" s="70">
        <f t="shared" si="14"/>
        <v>2062042</v>
      </c>
      <c r="U57" s="70">
        <f t="shared" si="14"/>
        <v>154031083</v>
      </c>
      <c r="V57" s="70">
        <f t="shared" si="14"/>
        <v>0</v>
      </c>
      <c r="W57" s="70">
        <f t="shared" si="14"/>
        <v>154031083</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548283</v>
      </c>
      <c r="O59" s="69">
        <f t="shared" si="15"/>
        <v>0</v>
      </c>
      <c r="P59" s="69">
        <f t="shared" si="15"/>
        <v>0</v>
      </c>
      <c r="Q59" s="69">
        <f t="shared" si="15"/>
        <v>0</v>
      </c>
      <c r="R59" s="69">
        <f t="shared" si="15"/>
        <v>0</v>
      </c>
      <c r="S59" s="69">
        <f t="shared" si="15"/>
        <v>0</v>
      </c>
      <c r="T59" s="69">
        <f t="shared" si="15"/>
        <v>0</v>
      </c>
      <c r="U59" s="69">
        <f t="shared" si="15"/>
        <v>548283</v>
      </c>
      <c r="V59" s="69">
        <f t="shared" si="15"/>
        <v>0</v>
      </c>
      <c r="W59" s="69">
        <f t="shared" si="15"/>
        <v>548283</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548283</v>
      </c>
      <c r="O60" s="69">
        <f t="shared" si="16"/>
        <v>0</v>
      </c>
      <c r="P60" s="69">
        <f t="shared" si="16"/>
        <v>0</v>
      </c>
      <c r="Q60" s="69">
        <f t="shared" si="16"/>
        <v>0</v>
      </c>
      <c r="R60" s="69">
        <f t="shared" si="16"/>
        <v>0</v>
      </c>
      <c r="S60" s="69">
        <f t="shared" si="16"/>
        <v>0</v>
      </c>
      <c r="T60" s="69">
        <f t="shared" si="16"/>
        <v>2062042</v>
      </c>
      <c r="U60" s="69">
        <f t="shared" si="16"/>
        <v>2610325</v>
      </c>
      <c r="V60" s="69">
        <f t="shared" si="16"/>
        <v>0</v>
      </c>
      <c r="W60" s="69">
        <f t="shared" si="16"/>
        <v>2610325</v>
      </c>
    </row>
    <row r="61" spans="1:23" ht="29.25" customHeight="1" x14ac:dyDescent="0.2">
      <c r="A61" s="285" t="s">
        <v>354</v>
      </c>
      <c r="B61" s="285"/>
      <c r="C61" s="285"/>
      <c r="D61" s="285"/>
      <c r="E61" s="285"/>
      <c r="F61" s="285"/>
      <c r="G61" s="9">
        <v>52</v>
      </c>
      <c r="H61" s="70">
        <f>SUM(H49:H56)</f>
        <v>-105986560</v>
      </c>
      <c r="I61" s="70">
        <f t="shared" ref="I61:W61" si="17">SUM(I49:I56)</f>
        <v>-8639720</v>
      </c>
      <c r="J61" s="70">
        <f t="shared" si="17"/>
        <v>6292952</v>
      </c>
      <c r="K61" s="70">
        <f t="shared" si="17"/>
        <v>0</v>
      </c>
      <c r="L61" s="70">
        <f t="shared" si="17"/>
        <v>-80558</v>
      </c>
      <c r="M61" s="70">
        <f t="shared" si="17"/>
        <v>0</v>
      </c>
      <c r="N61" s="70">
        <f t="shared" si="17"/>
        <v>0</v>
      </c>
      <c r="O61" s="70">
        <f t="shared" si="17"/>
        <v>0</v>
      </c>
      <c r="P61" s="70">
        <f t="shared" si="17"/>
        <v>0</v>
      </c>
      <c r="Q61" s="70">
        <f t="shared" si="17"/>
        <v>0</v>
      </c>
      <c r="R61" s="70">
        <f t="shared" si="17"/>
        <v>0</v>
      </c>
      <c r="S61" s="70">
        <f t="shared" si="17"/>
        <v>102457374</v>
      </c>
      <c r="T61" s="70">
        <f t="shared" si="17"/>
        <v>0</v>
      </c>
      <c r="U61" s="70">
        <f t="shared" si="17"/>
        <v>-5795396</v>
      </c>
      <c r="V61" s="70">
        <f t="shared" si="17"/>
        <v>0</v>
      </c>
      <c r="W61" s="70">
        <f t="shared" si="17"/>
        <v>-5795396</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59055118110236227" bottom="0.59055118110236227" header="0.51181102362204722" footer="0.51181102362204722"/>
  <pageSetup paperSize="9" scale="44"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sqref="A1:I40"/>
    </sheetView>
  </sheetViews>
  <sheetFormatPr defaultRowHeight="12.75" x14ac:dyDescent="0.2"/>
  <sheetData>
    <row r="1" spans="1:9" x14ac:dyDescent="0.2">
      <c r="A1" s="314" t="s">
        <v>458</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purl.org/dc/terms/"/>
    <ds:schemaRef ds:uri="http://schemas.microsoft.com/office/2006/metadata/properties"/>
    <ds:schemaRef ds:uri="http://www.w3.org/XML/1998/namespace"/>
    <ds:schemaRef ds:uri="http://schemas.microsoft.com/office/2006/documentManagement/types"/>
    <ds:schemaRef ds:uri="http://purl.org/dc/elements/1.1/"/>
    <ds:schemaRef ds:uri="22baa3bd-a2fa-4ea9-9ebb-3a9c6a55952b"/>
    <ds:schemaRef ds:uri="d8745bc5-821e-4205-946a-621c2da728c8"/>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David</cp:lastModifiedBy>
  <cp:lastPrinted>2021-02-27T16:21:28Z</cp:lastPrinted>
  <dcterms:created xsi:type="dcterms:W3CDTF">2008-10-17T11:51:54Z</dcterms:created>
  <dcterms:modified xsi:type="dcterms:W3CDTF">2021-02-28T11:35:30Z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