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arioM\Desktop\1. kvartal 2021. godine nekonsolidirano\Konsolidirano\"/>
    </mc:Choice>
  </mc:AlternateContent>
  <xr:revisionPtr revIDLastSave="0" documentId="13_ncr:1_{D92227AB-6A3D-4977-8C5B-F23FE528CE2F}" xr6:coauthVersionLast="46" xr6:coauthVersionMax="46" xr10:uidLastSave="{00000000-0000-0000-0000-000000000000}"/>
  <bookViews>
    <workbookView xWindow="-120" yWindow="-120" windowWidth="24240" windowHeight="131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5" i="19" l="1"/>
  <c r="K104" i="19"/>
  <c r="J105" i="19"/>
  <c r="J104" i="19"/>
  <c r="I78" i="18"/>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9" i="21" s="1"/>
  <c r="I51" i="21" s="1"/>
  <c r="I40" i="21"/>
  <c r="I33" i="21"/>
  <c r="I27" i="21"/>
  <c r="I34" i="21" s="1"/>
  <c r="I19" i="21"/>
  <c r="I16" i="21"/>
  <c r="I54" i="20"/>
  <c r="I48" i="20"/>
  <c r="I41" i="20"/>
  <c r="I35" i="20"/>
  <c r="I19" i="20"/>
  <c r="I18" i="20"/>
  <c r="H9" i="20"/>
  <c r="H18" i="20" s="1"/>
  <c r="H24" i="20" s="1"/>
  <c r="H27" i="20" s="1"/>
  <c r="K103" i="19"/>
  <c r="J103" i="19"/>
  <c r="H103" i="19"/>
  <c r="K90" i="19"/>
  <c r="K100" i="19" s="1"/>
  <c r="J90" i="19"/>
  <c r="J100" i="19" s="1"/>
  <c r="H90" i="19"/>
  <c r="H100" i="19" s="1"/>
  <c r="H101" i="19" s="1"/>
  <c r="K85" i="19"/>
  <c r="K89" i="19" s="1"/>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W61" i="22"/>
  <c r="I55" i="20"/>
  <c r="H57" i="20"/>
  <c r="H59" i="20" s="1"/>
  <c r="I24" i="20"/>
  <c r="I27" i="20" s="1"/>
  <c r="K60" i="19"/>
  <c r="K14" i="19"/>
  <c r="K61" i="19" s="1"/>
  <c r="I75" i="18"/>
  <c r="I131" i="18" s="1"/>
  <c r="I44" i="18"/>
  <c r="J60" i="19"/>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3" i="19"/>
  <c r="K62" i="19"/>
  <c r="K66" i="19" s="1"/>
  <c r="I72" i="18"/>
  <c r="J63" i="19"/>
  <c r="H64" i="19"/>
  <c r="I63" i="19"/>
  <c r="I64" i="19"/>
  <c r="I62" i="19"/>
  <c r="H62" i="19"/>
  <c r="H68" i="19" s="1"/>
  <c r="H63" i="19"/>
  <c r="J62" i="19"/>
  <c r="J66" i="19" s="1"/>
  <c r="J64" i="19"/>
  <c r="K67" i="19" l="1"/>
  <c r="K68" i="19"/>
  <c r="H66" i="19"/>
  <c r="H67" i="19"/>
  <c r="I67" i="19"/>
  <c r="I66" i="19"/>
  <c r="I68" i="19"/>
  <c r="J67" i="19"/>
  <c r="J101" i="19" s="1"/>
  <c r="J68" i="19"/>
</calcChain>
</file>

<file path=xl/sharedStrings.xml><?xml version="1.0" encoding="utf-8"?>
<sst xmlns="http://schemas.openxmlformats.org/spreadsheetml/2006/main" count="528" uniqueCount="459">
  <si>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</si>
  <si>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</si>
  <si>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</si>
  <si>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</si>
  <si>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</si>
  <si>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</si>
  <si>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</si>
  <si>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</si>
  <si>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</si>
  <si>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</si>
  <si>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</si>
  <si>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</si>
  <si>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</si>
  <si>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</si>
  <si>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</si>
  <si>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</si>
  <si>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</si>
  <si>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</si>
  <si>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</si>
  <si>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</si>
  <si>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</si>
  <si>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</si>
  <si>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</si>
  <si>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</si>
  <si>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</si>
  <si>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</si>
  <si>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</si>
  <si>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</si>
  <si>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</si>
  <si>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</si>
  <si>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</si>
  <si>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</si>
  <si>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</si>
  <si>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</si>
  <si>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</si>
  <si>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</si>
  <si>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</si>
  <si>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</si>
  <si>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</si>
  <si>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</si>
  <si>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</si>
  <si>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</si>
  <si>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</si>
  <si>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</si>
  <si>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</si>
  <si>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</si>
  <si>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</si>
  <si>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</si>
  <si>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</si>
  <si>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</si>
  <si>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</si>
  <si>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</si>
  <si>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</si>
  <si>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</si>
  <si>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</si>
  <si>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</si>
  <si>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</si>
  <si>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</si>
  <si>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</si>
  <si>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</si>
  <si>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</si>
  <si>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</si>
  <si>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</si>
  <si>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</si>
  <si>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</si>
  <si>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</si>
  <si>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</si>
  <si>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</si>
  <si>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</si>
  <si>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</si>
  <si>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</si>
  <si>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</si>
  <si>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</si>
  <si>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</si>
  <si>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</si>
  <si>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</si>
  <si>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</si>
  <si>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</si>
  <si>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</si>
  <si>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</si>
  <si>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</si>
  <si>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</si>
  <si>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</si>
  <si>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</si>
  <si>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</si>
  <si>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</si>
  <si>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</si>
  <si>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</si>
  <si>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</si>
  <si>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</si>
  <si>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</si>
  <si>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</si>
  <si>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</si>
  <si>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</si>
  <si>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</si>
  <si>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</si>
  <si>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</si>
  <si>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</si>
  <si>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</si>
  <si>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</si>
  <si>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</si>
  <si>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</si>
  <si>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</si>
  <si>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</si>
  <si>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</si>
  <si>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</si>
  <si>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</si>
  <si>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</si>
  <si>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</si>
  <si>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</si>
  <si>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</si>
  <si>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</si>
  <si>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</si>
  <si>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</si>
  <si>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</si>
  <si>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</si>
  <si>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</si>
  <si>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</si>
  <si>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</si>
  <si>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</si>
  <si>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</si>
  <si>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</si>
  <si>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</si>
  <si>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</si>
  <si>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</si>
  <si>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</si>
  <si>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</si>
  <si>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</si>
  <si>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</si>
  <si>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</si>
  <si>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</si>
  <si>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</si>
  <si>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</si>
  <si>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</si>
  <si>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</si>
  <si>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</si>
  <si>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</si>
  <si>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</si>
  <si>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</si>
  <si>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</si>
  <si>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</si>
  <si>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</si>
  <si>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</si>
  <si>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</si>
  <si>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</si>
  <si>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</si>
  <si>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</si>
  <si>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</si>
  <si>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</si>
  <si>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</si>
  <si>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</si>
  <si>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</si>
  <si>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</si>
  <si>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</si>
  <si>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</si>
  <si>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</si>
  <si>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</si>
  <si>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</si>
  <si>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</si>
  <si>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</si>
  <si>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</si>
  <si>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</si>
  <si>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</si>
  <si>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</si>
  <si>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</si>
  <si>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</si>
  <si>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</si>
  <si>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</si>
  <si>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</si>
  <si>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</si>
  <si>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</si>
  <si>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</si>
  <si>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</si>
  <si>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</si>
  <si>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</si>
  <si>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</si>
  <si>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</si>
  <si>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</si>
  <si>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</si>
  <si>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</si>
  <si>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</si>
  <si>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</si>
  <si>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</si>
  <si>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</si>
  <si>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</si>
  <si>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</si>
  <si>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</si>
  <si>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</si>
  <si>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</si>
  <si>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</si>
  <si>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</si>
  <si>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</si>
  <si>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</si>
  <si>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</si>
  <si>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</si>
  <si>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</si>
  <si>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</si>
  <si>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</si>
  <si>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</si>
  <si>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</si>
  <si>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</si>
  <si>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</si>
  <si>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</si>
  <si>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</si>
  <si>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</si>
  <si>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</si>
  <si>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</si>
  <si>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</si>
  <si>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</si>
  <si>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</si>
  <si>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</si>
  <si>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</si>
  <si>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</si>
  <si>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</si>
  <si>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</si>
  <si>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</si>
  <si>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</si>
  <si>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</si>
  <si>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</si>
  <si>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</si>
  <si>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</si>
  <si>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</si>
  <si>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</si>
  <si>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</si>
  <si>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</si>
  <si>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</si>
  <si>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</si>
  <si>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</si>
  <si>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</si>
  <si>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</si>
  <si>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</si>
  <si>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</si>
  <si>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</si>
  <si>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</si>
  <si>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</si>
  <si>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</si>
  <si>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</si>
  <si>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</si>
  <si>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</si>
  <si>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</si>
  <si>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</si>
  <si>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</si>
  <si>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</si>
  <si>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</si>
  <si>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</si>
  <si>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</si>
  <si>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</si>
  <si>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</si>
  <si>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</si>
  <si>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</si>
  <si>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</si>
  <si>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</si>
  <si>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</si>
  <si>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</si>
  <si>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</si>
  <si>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</si>
  <si>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</si>
  <si>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</si>
  <si>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</si>
  <si>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</si>
  <si>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</si>
  <si>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</si>
  <si>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</si>
  <si>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</si>
  <si>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</si>
  <si>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</si>
  <si>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</si>
  <si>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</si>
  <si>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</si>
  <si>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</si>
  <si>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</si>
  <si>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</si>
  <si>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</si>
  <si>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</si>
  <si>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</si>
  <si>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</si>
  <si>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</si>
  <si>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</si>
  <si>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</si>
  <si>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</si>
  <si>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</si>
  <si>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</si>
  <si>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</si>
  <si>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</si>
  <si>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</si>
  <si>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</si>
  <si>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</si>
  <si>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</si>
  <si>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</si>
  <si>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</si>
  <si>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</si>
  <si>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</si>
  <si>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</si>
  <si>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</si>
  <si>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</si>
  <si>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</si>
  <si>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</si>
  <si>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</si>
  <si>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</si>
  <si>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</si>
  <si>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</si>
  <si>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</si>
  <si>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</si>
  <si>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</si>
  <si>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</si>
  <si>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</si>
  <si>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</si>
  <si>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</si>
  <si>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</si>
  <si>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</si>
  <si>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</si>
  <si>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</si>
  <si>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</si>
  <si>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</si>
  <si>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</si>
  <si>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</si>
  <si>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</si>
  <si>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</si>
  <si>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</si>
  <si>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</si>
  <si>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</si>
  <si>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</si>
  <si>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</si>
  <si>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</si>
  <si>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</si>
  <si>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</si>
  <si>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</si>
  <si>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</si>
  <si>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</si>
  <si>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</si>
  <si>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</si>
  <si>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</si>
  <si>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</si>
  <si>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</si>
  <si>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</si>
  <si>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</si>
  <si>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</si>
  <si>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</si>
  <si>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</si>
  <si>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</si>
  <si>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</si>
  <si>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</si>
  <si>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</si>
  <si>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</si>
  <si>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</si>
  <si>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</si>
  <si>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</si>
  <si>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</si>
  <si>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</si>
  <si>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</si>
  <si>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</si>
  <si>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</si>
  <si>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</si>
  <si>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</si>
  <si>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</si>
  <si>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</si>
  <si>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</si>
  <si>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</si>
  <si>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</si>
  <si>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</si>
  <si>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</si>
  <si>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</si>
  <si>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</si>
  <si>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</si>
  <si>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</si>
  <si>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</si>
  <si>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</si>
  <si>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</si>
  <si>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</si>
  <si>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</si>
  <si>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</si>
  <si>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</si>
  <si>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</si>
  <si>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</si>
  <si>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</si>
  <si>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</si>
  <si>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</si>
  <si>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</si>
  <si>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</si>
  <si>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</si>
  <si>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</si>
  <si>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</si>
  <si>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</si>
  <si>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</si>
  <si>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</si>
  <si>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</si>
  <si>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</si>
  <si>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</si>
  <si>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</si>
  <si>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</si>
  <si>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</si>
  <si>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</si>
  <si>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</si>
  <si>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</si>
  <si>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</si>
  <si>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</si>
  <si>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</si>
  <si>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</si>
  <si>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</si>
  <si>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</si>
  <si>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</si>
  <si>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</si>
  <si>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</si>
  <si>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</si>
  <si>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</si>
  <si>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</si>
  <si>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</si>
  <si>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</si>
  <si>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</si>
  <si>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</si>
  <si>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</si>
  <si>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</si>
  <si>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</si>
  <si>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</si>
  <si>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</si>
  <si>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</si>
  <si>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</si>
  <si>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</si>
  <si>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</si>
  <si>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</si>
  <si>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</si>
  <si>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</si>
  <si>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</si>
  <si>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</si>
  <si>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</si>
  <si>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</si>
  <si>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</si>
  <si>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</si>
  <si>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</si>
  <si>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</si>
  <si>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</si>
  <si>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</si>
  <si>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</si>
  <si>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</si>
  <si>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3040135</t>
  </si>
  <si>
    <t>HR</t>
  </si>
  <si>
    <t>40031685</t>
  </si>
  <si>
    <t>74780000Q0EH2QXV9E11</t>
  </si>
  <si>
    <t>84596290185</t>
  </si>
  <si>
    <t>LOŠINJSKA PLOVIDBA HOLDING d.d.</t>
  </si>
  <si>
    <t>Mali Lošinj</t>
  </si>
  <si>
    <t>Lošinjskih brodograditelja 47</t>
  </si>
  <si>
    <t>dario.muzic@losinjplov.hr</t>
  </si>
  <si>
    <t>www.lp-holding.hr</t>
  </si>
  <si>
    <t>Dario Mužić</t>
  </si>
  <si>
    <t>+385 (0)51 750 266</t>
  </si>
  <si>
    <t>Obveznik: LOŠINJSKA PLOVIDBA HOLDING d.d.</t>
  </si>
  <si>
    <t>LOŠINJKA PLOVIDBA BRODOGRADILIŠTE d.o.o.</t>
  </si>
  <si>
    <t>LOŠINJSKA PLOVIDBA TURIZAM d.o.o.</t>
  </si>
  <si>
    <t>MORUS ALBA d.o.o.</t>
  </si>
  <si>
    <t>ASPARAGUS d.o.o.</t>
  </si>
  <si>
    <t>ARCTURUS d.o.o.</t>
  </si>
  <si>
    <t>LP - BRODSKI SERVISI d.o.o.</t>
  </si>
  <si>
    <t>Lošinjskih brodograditelja 55b, Mali Lošinj</t>
  </si>
  <si>
    <t>Lošinjskih brodograditelja 47, 51550 Mali Lošinj</t>
  </si>
  <si>
    <t>Franje Račkog 50A-52A, Rijeka</t>
  </si>
  <si>
    <t xml:space="preserve">stanje na dan 31.03.2021 </t>
  </si>
  <si>
    <t>u razdoblju 01.01.2021. do 31.03.2021.</t>
  </si>
  <si>
    <t xml:space="preserve">BILJEŠKE UZ FINANCIJSKE IZVJEŠTAJE - TFI
(sastavljaju se za tromjesečna izvještajna razdoblja)
Naziv izdavatelja:   LOŠINJSKA PLOVIDBA HOLDING d.d.
Sjedište: Lošinjskih brodograditelja 47, 51550 Mali Lošinj
OIB:  84596290185
Izvještajno razdoblje: 01.01.2021. - 31.03.2021.god.
Financijski izvještaj za razdoblje od 01.01.2021. - 31.03.2021.godine sastavljeni su uz primjenu Međunarodnih standarda financijskog izvještavanja, daje cjelovit i istinit prikaz imovine i obveza, računa dobiti i gubitka, financijskog položaja i poslovanja grupe Lošinjska plovidba Holding d.d.
Nije bilo značajnijih događaja koji su nastupili nakon datuma bilance.
Izvještaji su dostupni na internet stranicama www.lp-holding.hr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</si>
</sst>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L46" sqref="L4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44197</v>
      </c>
      <c r="F4" s="181"/>
      <c r="G4" s="77" t="s">
        <v>0</v>
      </c>
      <c r="H4" s="180">
        <v>44286</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2021</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438</v>
      </c>
      <c r="D15" s="164"/>
      <c r="E15" s="168"/>
      <c r="F15" s="159"/>
      <c r="G15" s="97" t="s">
        <v>418</v>
      </c>
      <c r="H15" s="145" t="s">
        <v>437</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439</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51550</v>
      </c>
      <c r="D21" s="146"/>
      <c r="E21" s="135"/>
      <c r="F21" s="135"/>
      <c r="G21" s="136" t="s">
        <v>440</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441</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442</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443</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154</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422</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447</v>
      </c>
      <c r="B37" s="152"/>
      <c r="C37" s="152"/>
      <c r="D37" s="152"/>
      <c r="E37" s="151" t="s">
        <v>453</v>
      </c>
      <c r="F37" s="152"/>
      <c r="G37" s="152"/>
      <c r="H37" s="152"/>
      <c r="I37" s="153"/>
      <c r="J37" s="111">
        <v>3040143</v>
      </c>
    </row>
    <row r="38" spans="1:10" x14ac:dyDescent="0.25">
      <c r="A38" s="93"/>
      <c r="B38" s="94"/>
      <c r="C38" s="101"/>
      <c r="D38" s="155"/>
      <c r="E38" s="155"/>
      <c r="F38" s="155"/>
      <c r="G38" s="155"/>
      <c r="H38" s="155"/>
      <c r="I38" s="155"/>
      <c r="J38" s="96"/>
    </row>
    <row r="39" spans="1:10" x14ac:dyDescent="0.25">
      <c r="A39" s="151" t="s">
        <v>448</v>
      </c>
      <c r="B39" s="152"/>
      <c r="C39" s="152"/>
      <c r="D39" s="153"/>
      <c r="E39" s="151" t="s">
        <v>454</v>
      </c>
      <c r="F39" s="152"/>
      <c r="G39" s="152"/>
      <c r="H39" s="152"/>
      <c r="I39" s="153"/>
      <c r="J39" s="102">
        <v>3040160</v>
      </c>
    </row>
    <row r="40" spans="1:10" x14ac:dyDescent="0.25">
      <c r="A40" s="93"/>
      <c r="B40" s="94"/>
      <c r="C40" s="101"/>
      <c r="D40" s="112"/>
      <c r="E40" s="155"/>
      <c r="F40" s="155"/>
      <c r="G40" s="155"/>
      <c r="H40" s="155"/>
      <c r="I40" s="95"/>
      <c r="J40" s="96"/>
    </row>
    <row r="41" spans="1:10" x14ac:dyDescent="0.25">
      <c r="A41" s="151" t="s">
        <v>449</v>
      </c>
      <c r="B41" s="152"/>
      <c r="C41" s="152"/>
      <c r="D41" s="153"/>
      <c r="E41" s="151" t="s">
        <v>454</v>
      </c>
      <c r="F41" s="152"/>
      <c r="G41" s="152"/>
      <c r="H41" s="152"/>
      <c r="I41" s="153"/>
      <c r="J41" s="102">
        <v>1282166</v>
      </c>
    </row>
    <row r="42" spans="1:10" x14ac:dyDescent="0.25">
      <c r="A42" s="93"/>
      <c r="B42" s="94"/>
      <c r="C42" s="101"/>
      <c r="D42" s="112"/>
      <c r="E42" s="155"/>
      <c r="F42" s="155"/>
      <c r="G42" s="155"/>
      <c r="H42" s="155"/>
      <c r="I42" s="95"/>
      <c r="J42" s="96"/>
    </row>
    <row r="43" spans="1:10" x14ac:dyDescent="0.25">
      <c r="A43" s="151" t="s">
        <v>450</v>
      </c>
      <c r="B43" s="152"/>
      <c r="C43" s="152"/>
      <c r="D43" s="153"/>
      <c r="E43" s="151" t="s">
        <v>454</v>
      </c>
      <c r="F43" s="152"/>
      <c r="G43" s="152"/>
      <c r="H43" s="152"/>
      <c r="I43" s="153"/>
      <c r="J43" s="102">
        <v>1256939</v>
      </c>
    </row>
    <row r="44" spans="1:10" x14ac:dyDescent="0.25">
      <c r="A44" s="113"/>
      <c r="B44" s="101"/>
      <c r="C44" s="149"/>
      <c r="D44" s="149"/>
      <c r="E44" s="135"/>
      <c r="F44" s="135"/>
      <c r="G44" s="149"/>
      <c r="H44" s="149"/>
      <c r="I44" s="149"/>
      <c r="J44" s="96"/>
    </row>
    <row r="45" spans="1:10" x14ac:dyDescent="0.25">
      <c r="A45" s="151" t="s">
        <v>451</v>
      </c>
      <c r="B45" s="152"/>
      <c r="C45" s="152"/>
      <c r="D45" s="153"/>
      <c r="E45" s="151" t="s">
        <v>454</v>
      </c>
      <c r="F45" s="152"/>
      <c r="G45" s="152"/>
      <c r="H45" s="152"/>
      <c r="I45" s="153"/>
      <c r="J45" s="102">
        <v>1282158</v>
      </c>
    </row>
    <row r="46" spans="1:10" x14ac:dyDescent="0.25">
      <c r="A46" s="113"/>
      <c r="B46" s="101"/>
      <c r="C46" s="101"/>
      <c r="D46" s="94"/>
      <c r="E46" s="154"/>
      <c r="F46" s="154"/>
      <c r="G46" s="149"/>
      <c r="H46" s="149"/>
      <c r="I46" s="94"/>
      <c r="J46" s="96"/>
    </row>
    <row r="47" spans="1:10" x14ac:dyDescent="0.25">
      <c r="A47" s="151" t="s">
        <v>452</v>
      </c>
      <c r="B47" s="152"/>
      <c r="C47" s="152"/>
      <c r="D47" s="153"/>
      <c r="E47" s="151" t="s">
        <v>455</v>
      </c>
      <c r="F47" s="152"/>
      <c r="G47" s="152"/>
      <c r="H47" s="152"/>
      <c r="I47" s="153"/>
      <c r="J47" s="102">
        <v>40245245</v>
      </c>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444</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445</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zoomScale="110" zoomScaleNormal="100" zoomScaleSheetLayoutView="110" workbookViewId="0">
      <selection activeCell="I91" sqref="I9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456</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446</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163943044</v>
      </c>
      <c r="I9" s="34">
        <f>I10+I17+I27+I38+I43</f>
        <v>165403150</v>
      </c>
    </row>
    <row r="10" spans="1:9" ht="12.75" customHeight="1" x14ac:dyDescent="0.2">
      <c r="A10" s="190" t="s">
        <v>5</v>
      </c>
      <c r="B10" s="190"/>
      <c r="C10" s="190"/>
      <c r="D10" s="190"/>
      <c r="E10" s="190"/>
      <c r="F10" s="190"/>
      <c r="G10" s="16">
        <v>3</v>
      </c>
      <c r="H10" s="34">
        <f>H11+H12+H13+H14+H15+H16</f>
        <v>2079549</v>
      </c>
      <c r="I10" s="34">
        <f>I11+I12+I13+I14+I15+I16</f>
        <v>1792780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108897</v>
      </c>
      <c r="I12" s="33">
        <v>119379</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5538</v>
      </c>
      <c r="I14" s="33">
        <v>5538</v>
      </c>
    </row>
    <row r="15" spans="1:9" ht="12.75" customHeight="1" x14ac:dyDescent="0.2">
      <c r="A15" s="186" t="s">
        <v>10</v>
      </c>
      <c r="B15" s="186"/>
      <c r="C15" s="186"/>
      <c r="D15" s="186"/>
      <c r="E15" s="186"/>
      <c r="F15" s="186"/>
      <c r="G15" s="15">
        <v>8</v>
      </c>
      <c r="H15" s="33">
        <v>1965114</v>
      </c>
      <c r="I15" s="33">
        <v>1667863</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103317794</v>
      </c>
      <c r="I17" s="34">
        <f>I18+I19+I20+I21+I22+I23+I24+I25+I26</f>
        <v>105079270</v>
      </c>
    </row>
    <row r="18" spans="1:9" ht="12.75" customHeight="1" x14ac:dyDescent="0.2">
      <c r="A18" s="186" t="s">
        <v>13</v>
      </c>
      <c r="B18" s="186"/>
      <c r="C18" s="186"/>
      <c r="D18" s="186"/>
      <c r="E18" s="186"/>
      <c r="F18" s="186"/>
      <c r="G18" s="15">
        <v>11</v>
      </c>
      <c r="H18" s="33">
        <v>28398539</v>
      </c>
      <c r="I18" s="33">
        <v>28398539</v>
      </c>
    </row>
    <row r="19" spans="1:9" ht="12.75" customHeight="1" x14ac:dyDescent="0.2">
      <c r="A19" s="186" t="s">
        <v>14</v>
      </c>
      <c r="B19" s="186"/>
      <c r="C19" s="186"/>
      <c r="D19" s="186"/>
      <c r="E19" s="186"/>
      <c r="F19" s="186"/>
      <c r="G19" s="15">
        <v>12</v>
      </c>
      <c r="H19" s="33">
        <v>30324880</v>
      </c>
      <c r="I19" s="33">
        <v>42884475</v>
      </c>
    </row>
    <row r="20" spans="1:9" ht="12.75" customHeight="1" x14ac:dyDescent="0.2">
      <c r="A20" s="186" t="s">
        <v>15</v>
      </c>
      <c r="B20" s="186"/>
      <c r="C20" s="186"/>
      <c r="D20" s="186"/>
      <c r="E20" s="186"/>
      <c r="F20" s="186"/>
      <c r="G20" s="15">
        <v>13</v>
      </c>
      <c r="H20" s="33">
        <v>1405507</v>
      </c>
      <c r="I20" s="33">
        <v>1264091</v>
      </c>
    </row>
    <row r="21" spans="1:9" ht="12.75" customHeight="1" x14ac:dyDescent="0.2">
      <c r="A21" s="186" t="s">
        <v>16</v>
      </c>
      <c r="B21" s="186"/>
      <c r="C21" s="186"/>
      <c r="D21" s="186"/>
      <c r="E21" s="186"/>
      <c r="F21" s="186"/>
      <c r="G21" s="15">
        <v>14</v>
      </c>
      <c r="H21" s="33">
        <v>12198709</v>
      </c>
      <c r="I21" s="33">
        <v>12446789</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1640716</v>
      </c>
      <c r="I23" s="33">
        <v>0</v>
      </c>
    </row>
    <row r="24" spans="1:9" ht="12.75" customHeight="1" x14ac:dyDescent="0.2">
      <c r="A24" s="186" t="s">
        <v>19</v>
      </c>
      <c r="B24" s="186"/>
      <c r="C24" s="186"/>
      <c r="D24" s="186"/>
      <c r="E24" s="186"/>
      <c r="F24" s="186"/>
      <c r="G24" s="15">
        <v>17</v>
      </c>
      <c r="H24" s="33">
        <v>24958554</v>
      </c>
      <c r="I24" s="33">
        <v>15826817</v>
      </c>
    </row>
    <row r="25" spans="1:9" ht="12.75" customHeight="1" x14ac:dyDescent="0.2">
      <c r="A25" s="186" t="s">
        <v>20</v>
      </c>
      <c r="B25" s="186"/>
      <c r="C25" s="186"/>
      <c r="D25" s="186"/>
      <c r="E25" s="186"/>
      <c r="F25" s="186"/>
      <c r="G25" s="15">
        <v>18</v>
      </c>
      <c r="H25" s="33">
        <v>45470</v>
      </c>
      <c r="I25" s="33">
        <v>45470</v>
      </c>
    </row>
    <row r="26" spans="1:9" ht="12.75" customHeight="1" x14ac:dyDescent="0.2">
      <c r="A26" s="186" t="s">
        <v>21</v>
      </c>
      <c r="B26" s="186"/>
      <c r="C26" s="186"/>
      <c r="D26" s="186"/>
      <c r="E26" s="186"/>
      <c r="F26" s="186"/>
      <c r="G26" s="15">
        <v>19</v>
      </c>
      <c r="H26" s="33">
        <v>4345419</v>
      </c>
      <c r="I26" s="33">
        <v>4213089</v>
      </c>
    </row>
    <row r="27" spans="1:9" ht="12.75" customHeight="1" x14ac:dyDescent="0.2">
      <c r="A27" s="190" t="s">
        <v>22</v>
      </c>
      <c r="B27" s="190"/>
      <c r="C27" s="190"/>
      <c r="D27" s="190"/>
      <c r="E27" s="190"/>
      <c r="F27" s="190"/>
      <c r="G27" s="16">
        <v>20</v>
      </c>
      <c r="H27" s="34">
        <f>SUM(H28:H37)</f>
        <v>58340787</v>
      </c>
      <c r="I27" s="34">
        <f>SUM(I28:I37)</f>
        <v>58326186</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4513323</v>
      </c>
      <c r="I31" s="33">
        <v>4513323</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2850301</v>
      </c>
      <c r="I34" s="33">
        <v>2850301</v>
      </c>
    </row>
    <row r="35" spans="1:9" ht="12.75" customHeight="1" x14ac:dyDescent="0.2">
      <c r="A35" s="186" t="s">
        <v>30</v>
      </c>
      <c r="B35" s="186"/>
      <c r="C35" s="186"/>
      <c r="D35" s="186"/>
      <c r="E35" s="186"/>
      <c r="F35" s="186"/>
      <c r="G35" s="15">
        <v>28</v>
      </c>
      <c r="H35" s="33">
        <v>172057</v>
      </c>
      <c r="I35" s="33">
        <v>157456</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50805106</v>
      </c>
      <c r="I37" s="33">
        <v>50805106</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204914</v>
      </c>
      <c r="I43" s="33">
        <v>204914</v>
      </c>
    </row>
    <row r="44" spans="1:9" ht="12.75" customHeight="1" x14ac:dyDescent="0.2">
      <c r="A44" s="188" t="s">
        <v>382</v>
      </c>
      <c r="B44" s="188"/>
      <c r="C44" s="188"/>
      <c r="D44" s="188"/>
      <c r="E44" s="188"/>
      <c r="F44" s="188"/>
      <c r="G44" s="16">
        <v>37</v>
      </c>
      <c r="H44" s="34">
        <f>H45+H53+H60+H70</f>
        <v>45797977</v>
      </c>
      <c r="I44" s="34">
        <f>I45+I53+I60+I70</f>
        <v>43768657</v>
      </c>
    </row>
    <row r="45" spans="1:9" ht="12.75" customHeight="1" x14ac:dyDescent="0.2">
      <c r="A45" s="190" t="s">
        <v>39</v>
      </c>
      <c r="B45" s="190"/>
      <c r="C45" s="190"/>
      <c r="D45" s="190"/>
      <c r="E45" s="190"/>
      <c r="F45" s="190"/>
      <c r="G45" s="16">
        <v>38</v>
      </c>
      <c r="H45" s="34">
        <f>SUM(H46:H52)</f>
        <v>3123115</v>
      </c>
      <c r="I45" s="34">
        <f>SUM(I46:I52)</f>
        <v>2982651</v>
      </c>
    </row>
    <row r="46" spans="1:9" ht="12.75" customHeight="1" x14ac:dyDescent="0.2">
      <c r="A46" s="186" t="s">
        <v>40</v>
      </c>
      <c r="B46" s="186"/>
      <c r="C46" s="186"/>
      <c r="D46" s="186"/>
      <c r="E46" s="186"/>
      <c r="F46" s="186"/>
      <c r="G46" s="15">
        <v>39</v>
      </c>
      <c r="H46" s="33">
        <v>3042659</v>
      </c>
      <c r="I46" s="33">
        <v>2868324</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80456</v>
      </c>
      <c r="I49" s="33">
        <v>114327</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19812066</v>
      </c>
      <c r="I53" s="34">
        <f>SUM(I54:I59)</f>
        <v>13299981</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20939</v>
      </c>
      <c r="I55" s="33">
        <v>0</v>
      </c>
    </row>
    <row r="56" spans="1:9" ht="12.75" customHeight="1" x14ac:dyDescent="0.2">
      <c r="A56" s="186" t="s">
        <v>50</v>
      </c>
      <c r="B56" s="186"/>
      <c r="C56" s="186"/>
      <c r="D56" s="186"/>
      <c r="E56" s="186"/>
      <c r="F56" s="186"/>
      <c r="G56" s="15">
        <v>49</v>
      </c>
      <c r="H56" s="33">
        <v>17620569</v>
      </c>
      <c r="I56" s="33">
        <v>10001822</v>
      </c>
    </row>
    <row r="57" spans="1:9" ht="12.75" customHeight="1" x14ac:dyDescent="0.2">
      <c r="A57" s="186" t="s">
        <v>51</v>
      </c>
      <c r="B57" s="186"/>
      <c r="C57" s="186"/>
      <c r="D57" s="186"/>
      <c r="E57" s="186"/>
      <c r="F57" s="186"/>
      <c r="G57" s="15">
        <v>50</v>
      </c>
      <c r="H57" s="33">
        <v>10741</v>
      </c>
      <c r="I57" s="33">
        <v>46640</v>
      </c>
    </row>
    <row r="58" spans="1:9" ht="12.75" customHeight="1" x14ac:dyDescent="0.2">
      <c r="A58" s="186" t="s">
        <v>52</v>
      </c>
      <c r="B58" s="186"/>
      <c r="C58" s="186"/>
      <c r="D58" s="186"/>
      <c r="E58" s="186"/>
      <c r="F58" s="186"/>
      <c r="G58" s="15">
        <v>51</v>
      </c>
      <c r="H58" s="33">
        <v>1560087</v>
      </c>
      <c r="I58" s="33">
        <v>1996274</v>
      </c>
    </row>
    <row r="59" spans="1:9" ht="12.75" customHeight="1" x14ac:dyDescent="0.2">
      <c r="A59" s="186" t="s">
        <v>53</v>
      </c>
      <c r="B59" s="186"/>
      <c r="C59" s="186"/>
      <c r="D59" s="186"/>
      <c r="E59" s="186"/>
      <c r="F59" s="186"/>
      <c r="G59" s="15">
        <v>52</v>
      </c>
      <c r="H59" s="33">
        <v>599730</v>
      </c>
      <c r="I59" s="33">
        <v>1255245</v>
      </c>
    </row>
    <row r="60" spans="1:9" ht="12.75" customHeight="1" x14ac:dyDescent="0.2">
      <c r="A60" s="190" t="s">
        <v>54</v>
      </c>
      <c r="B60" s="190"/>
      <c r="C60" s="190"/>
      <c r="D60" s="190"/>
      <c r="E60" s="190"/>
      <c r="F60" s="190"/>
      <c r="G60" s="16">
        <v>53</v>
      </c>
      <c r="H60" s="34">
        <f>SUM(H61:H69)</f>
        <v>32606</v>
      </c>
      <c r="I60" s="34">
        <f>SUM(I61:I69)</f>
        <v>521057</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1500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31106</v>
      </c>
      <c r="I68" s="33">
        <v>521057</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22830190</v>
      </c>
      <c r="I70" s="33">
        <v>26964968</v>
      </c>
    </row>
    <row r="71" spans="1:9" ht="12.75" customHeight="1" x14ac:dyDescent="0.2">
      <c r="A71" s="187" t="s">
        <v>58</v>
      </c>
      <c r="B71" s="187"/>
      <c r="C71" s="187"/>
      <c r="D71" s="187"/>
      <c r="E71" s="187"/>
      <c r="F71" s="187"/>
      <c r="G71" s="15">
        <v>64</v>
      </c>
      <c r="H71" s="33">
        <v>1104710</v>
      </c>
      <c r="I71" s="33">
        <v>1328595</v>
      </c>
    </row>
    <row r="72" spans="1:9" ht="12.75" customHeight="1" x14ac:dyDescent="0.2">
      <c r="A72" s="188" t="s">
        <v>383</v>
      </c>
      <c r="B72" s="188"/>
      <c r="C72" s="188"/>
      <c r="D72" s="188"/>
      <c r="E72" s="188"/>
      <c r="F72" s="188"/>
      <c r="G72" s="16">
        <v>65</v>
      </c>
      <c r="H72" s="34">
        <f>H8+H9+H44+H71</f>
        <v>210845731</v>
      </c>
      <c r="I72" s="34">
        <f>I8+I9+I44+I71</f>
        <v>210500402</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152684784</v>
      </c>
      <c r="I75" s="34">
        <f>I76+I77+I78+I84+I85+I89+I92+I95</f>
        <v>151725240</v>
      </c>
    </row>
    <row r="76" spans="1:9" ht="12.75" customHeight="1" x14ac:dyDescent="0.2">
      <c r="A76" s="186" t="s">
        <v>61</v>
      </c>
      <c r="B76" s="186"/>
      <c r="C76" s="186"/>
      <c r="D76" s="186"/>
      <c r="E76" s="186"/>
      <c r="F76" s="186"/>
      <c r="G76" s="15">
        <v>68</v>
      </c>
      <c r="H76" s="33">
        <v>125859040</v>
      </c>
      <c r="I76" s="33">
        <v>125859040</v>
      </c>
    </row>
    <row r="77" spans="1:9" ht="12.75" customHeight="1" x14ac:dyDescent="0.2">
      <c r="A77" s="186" t="s">
        <v>62</v>
      </c>
      <c r="B77" s="186"/>
      <c r="C77" s="186"/>
      <c r="D77" s="186"/>
      <c r="E77" s="186"/>
      <c r="F77" s="186"/>
      <c r="G77" s="15">
        <v>69</v>
      </c>
      <c r="H77" s="33">
        <v>6430886</v>
      </c>
      <c r="I77" s="33">
        <v>6430886</v>
      </c>
    </row>
    <row r="78" spans="1:9" ht="12.75" customHeight="1" x14ac:dyDescent="0.2">
      <c r="A78" s="190" t="s">
        <v>63</v>
      </c>
      <c r="B78" s="190"/>
      <c r="C78" s="190"/>
      <c r="D78" s="190"/>
      <c r="E78" s="190"/>
      <c r="F78" s="190"/>
      <c r="G78" s="16">
        <v>70</v>
      </c>
      <c r="H78" s="34">
        <f>SUM(H79:H83)</f>
        <v>6212394</v>
      </c>
      <c r="I78" s="34">
        <f>SUM(I79:I83)</f>
        <v>6212394</v>
      </c>
    </row>
    <row r="79" spans="1:9" ht="12.75" customHeight="1" x14ac:dyDescent="0.2">
      <c r="A79" s="186" t="s">
        <v>64</v>
      </c>
      <c r="B79" s="186"/>
      <c r="C79" s="186"/>
      <c r="D79" s="186"/>
      <c r="E79" s="186"/>
      <c r="F79" s="186"/>
      <c r="G79" s="15">
        <v>71</v>
      </c>
      <c r="H79" s="33">
        <v>6292952</v>
      </c>
      <c r="I79" s="33">
        <v>6292952</v>
      </c>
    </row>
    <row r="80" spans="1:9" ht="12.75" customHeight="1" x14ac:dyDescent="0.2">
      <c r="A80" s="186" t="s">
        <v>65</v>
      </c>
      <c r="B80" s="186"/>
      <c r="C80" s="186"/>
      <c r="D80" s="186"/>
      <c r="E80" s="186"/>
      <c r="F80" s="186"/>
      <c r="G80" s="15">
        <v>72</v>
      </c>
      <c r="H80" s="33">
        <v>245102</v>
      </c>
      <c r="I80" s="33">
        <v>245102</v>
      </c>
    </row>
    <row r="81" spans="1:9" ht="12.75" customHeight="1" x14ac:dyDescent="0.2">
      <c r="A81" s="186" t="s">
        <v>66</v>
      </c>
      <c r="B81" s="186"/>
      <c r="C81" s="186"/>
      <c r="D81" s="186"/>
      <c r="E81" s="186"/>
      <c r="F81" s="186"/>
      <c r="G81" s="15">
        <v>73</v>
      </c>
      <c r="H81" s="33">
        <v>-325660</v>
      </c>
      <c r="I81" s="33">
        <v>-325660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11335094</v>
      </c>
      <c r="I89" s="34">
        <f>I90-I91</f>
        <v>13211725</v>
      </c>
    </row>
    <row r="90" spans="1:9" ht="12.75" customHeight="1" x14ac:dyDescent="0.2">
      <c r="A90" s="186" t="s">
        <v>75</v>
      </c>
      <c r="B90" s="186"/>
      <c r="C90" s="186"/>
      <c r="D90" s="186"/>
      <c r="E90" s="186"/>
      <c r="F90" s="186"/>
      <c r="G90" s="15">
        <v>82</v>
      </c>
      <c r="H90" s="33">
        <v>11335094</v>
      </c>
      <c r="I90" s="33">
        <v>13211725</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1851438</v>
      </c>
      <c r="I92" s="34">
        <f>I93-I94</f>
        <v>-1432834</v>
      </c>
    </row>
    <row r="93" spans="1:9" ht="12.75" customHeight="1" x14ac:dyDescent="0.2">
      <c r="A93" s="186" t="s">
        <v>78</v>
      </c>
      <c r="B93" s="186"/>
      <c r="C93" s="186"/>
      <c r="D93" s="186"/>
      <c r="E93" s="186"/>
      <c r="F93" s="186"/>
      <c r="G93" s="15">
        <v>85</v>
      </c>
      <c r="H93" s="33">
        <v>1851438</v>
      </c>
      <c r="I93" s="33"/>
    </row>
    <row r="94" spans="1:9" ht="12.75" customHeight="1" x14ac:dyDescent="0.2">
      <c r="A94" s="186" t="s">
        <v>79</v>
      </c>
      <c r="B94" s="186"/>
      <c r="C94" s="186"/>
      <c r="D94" s="186"/>
      <c r="E94" s="186"/>
      <c r="F94" s="186"/>
      <c r="G94" s="15">
        <v>86</v>
      </c>
      <c r="H94" s="33">
        <v>0</v>
      </c>
      <c r="I94" s="33">
        <v>1432834</v>
      </c>
    </row>
    <row r="95" spans="1:9" ht="12.75" customHeight="1" x14ac:dyDescent="0.2">
      <c r="A95" s="186" t="s">
        <v>80</v>
      </c>
      <c r="B95" s="186"/>
      <c r="C95" s="186"/>
      <c r="D95" s="186"/>
      <c r="E95" s="186"/>
      <c r="F95" s="186"/>
      <c r="G95" s="15">
        <v>87</v>
      </c>
      <c r="H95" s="33">
        <v>995932</v>
      </c>
      <c r="I95" s="33">
        <v>1444029</v>
      </c>
    </row>
    <row r="96" spans="1:9" ht="12.75" customHeight="1" x14ac:dyDescent="0.2">
      <c r="A96" s="188" t="s">
        <v>385</v>
      </c>
      <c r="B96" s="188"/>
      <c r="C96" s="188"/>
      <c r="D96" s="188"/>
      <c r="E96" s="188"/>
      <c r="F96" s="188"/>
      <c r="G96" s="16">
        <v>88</v>
      </c>
      <c r="H96" s="34">
        <f>SUM(H97:H102)</f>
        <v>1144454</v>
      </c>
      <c r="I96" s="34">
        <f>SUM(I97:I102)</f>
        <v>1087741</v>
      </c>
    </row>
    <row r="97" spans="1:9" ht="12.75" customHeight="1" x14ac:dyDescent="0.2">
      <c r="A97" s="186" t="s">
        <v>81</v>
      </c>
      <c r="B97" s="186"/>
      <c r="C97" s="186"/>
      <c r="D97" s="186"/>
      <c r="E97" s="186"/>
      <c r="F97" s="186"/>
      <c r="G97" s="15">
        <v>89</v>
      </c>
      <c r="H97" s="33">
        <v>472722</v>
      </c>
      <c r="I97" s="33">
        <v>416009</v>
      </c>
    </row>
    <row r="98" spans="1:9" ht="12.75" customHeight="1" x14ac:dyDescent="0.2">
      <c r="A98" s="186" t="s">
        <v>82</v>
      </c>
      <c r="B98" s="186"/>
      <c r="C98" s="186"/>
      <c r="D98" s="186"/>
      <c r="E98" s="186"/>
      <c r="F98" s="186"/>
      <c r="G98" s="15">
        <v>90</v>
      </c>
      <c r="H98" s="33">
        <v>50000</v>
      </c>
      <c r="I98" s="33">
        <v>50000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621732</v>
      </c>
      <c r="I102" s="33">
        <v>621732</v>
      </c>
    </row>
    <row r="103" spans="1:9" ht="12.75" customHeight="1" x14ac:dyDescent="0.2">
      <c r="A103" s="188" t="s">
        <v>386</v>
      </c>
      <c r="B103" s="188"/>
      <c r="C103" s="188"/>
      <c r="D103" s="188"/>
      <c r="E103" s="188"/>
      <c r="F103" s="188"/>
      <c r="G103" s="16">
        <v>95</v>
      </c>
      <c r="H103" s="34">
        <f>SUM(H104:H114)</f>
        <v>34395539</v>
      </c>
      <c r="I103" s="34">
        <f>SUM(I104:I114)</f>
        <v>34139854</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34262181</v>
      </c>
      <c r="I109" s="33">
        <v>34009240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760</v>
      </c>
      <c r="I112" s="33">
        <v>760</v>
      </c>
    </row>
    <row r="113" spans="1:9" ht="12.75" customHeight="1" x14ac:dyDescent="0.2">
      <c r="A113" s="186" t="s">
        <v>96</v>
      </c>
      <c r="B113" s="186"/>
      <c r="C113" s="186"/>
      <c r="D113" s="186"/>
      <c r="E113" s="186"/>
      <c r="F113" s="186"/>
      <c r="G113" s="15">
        <v>105</v>
      </c>
      <c r="H113" s="33">
        <v>3088</v>
      </c>
      <c r="I113" s="33">
        <v>3088</v>
      </c>
    </row>
    <row r="114" spans="1:9" ht="12.75" customHeight="1" x14ac:dyDescent="0.2">
      <c r="A114" s="186" t="s">
        <v>97</v>
      </c>
      <c r="B114" s="186"/>
      <c r="C114" s="186"/>
      <c r="D114" s="186"/>
      <c r="E114" s="186"/>
      <c r="F114" s="186"/>
      <c r="G114" s="15">
        <v>106</v>
      </c>
      <c r="H114" s="33">
        <v>129510</v>
      </c>
      <c r="I114" s="33">
        <v>126766</v>
      </c>
    </row>
    <row r="115" spans="1:9" ht="12.75" customHeight="1" x14ac:dyDescent="0.2">
      <c r="A115" s="188" t="s">
        <v>387</v>
      </c>
      <c r="B115" s="188"/>
      <c r="C115" s="188"/>
      <c r="D115" s="188"/>
      <c r="E115" s="188"/>
      <c r="F115" s="188"/>
      <c r="G115" s="16">
        <v>107</v>
      </c>
      <c r="H115" s="34">
        <f>SUM(H116:H129)</f>
        <v>20998161</v>
      </c>
      <c r="I115" s="34">
        <f>SUM(I116:I129)</f>
        <v>19788510</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5221177</v>
      </c>
      <c r="I121" s="33">
        <v>4217335</v>
      </c>
    </row>
    <row r="122" spans="1:9" ht="12.75" customHeight="1" x14ac:dyDescent="0.2">
      <c r="A122" s="186" t="s">
        <v>93</v>
      </c>
      <c r="B122" s="186"/>
      <c r="C122" s="186"/>
      <c r="D122" s="186"/>
      <c r="E122" s="186"/>
      <c r="F122" s="186"/>
      <c r="G122" s="15">
        <v>114</v>
      </c>
      <c r="H122" s="33">
        <v>4263409</v>
      </c>
      <c r="I122" s="33">
        <v>3767283</v>
      </c>
    </row>
    <row r="123" spans="1:9" ht="12.75" customHeight="1" x14ac:dyDescent="0.2">
      <c r="A123" s="186" t="s">
        <v>94</v>
      </c>
      <c r="B123" s="186"/>
      <c r="C123" s="186"/>
      <c r="D123" s="186"/>
      <c r="E123" s="186"/>
      <c r="F123" s="186"/>
      <c r="G123" s="15">
        <v>115</v>
      </c>
      <c r="H123" s="33">
        <v>8513133</v>
      </c>
      <c r="I123" s="33">
        <v>8476205</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1068684</v>
      </c>
      <c r="I125" s="33">
        <v>1157332</v>
      </c>
    </row>
    <row r="126" spans="1:9" x14ac:dyDescent="0.2">
      <c r="A126" s="186" t="s">
        <v>99</v>
      </c>
      <c r="B126" s="186"/>
      <c r="C126" s="186"/>
      <c r="D126" s="186"/>
      <c r="E126" s="186"/>
      <c r="F126" s="186"/>
      <c r="G126" s="15">
        <v>118</v>
      </c>
      <c r="H126" s="33">
        <v>1886782</v>
      </c>
      <c r="I126" s="33">
        <v>2137318</v>
      </c>
    </row>
    <row r="127" spans="1:9" x14ac:dyDescent="0.2">
      <c r="A127" s="186" t="s">
        <v>100</v>
      </c>
      <c r="B127" s="186"/>
      <c r="C127" s="186"/>
      <c r="D127" s="186"/>
      <c r="E127" s="186"/>
      <c r="F127" s="186"/>
      <c r="G127" s="15">
        <v>119</v>
      </c>
      <c r="H127" s="33">
        <v>33037</v>
      </c>
      <c r="I127" s="33">
        <v>33037</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11939</v>
      </c>
      <c r="I129" s="33">
        <v>0</v>
      </c>
    </row>
    <row r="130" spans="1:9" ht="22.15" customHeight="1" x14ac:dyDescent="0.2">
      <c r="A130" s="187" t="s">
        <v>103</v>
      </c>
      <c r="B130" s="187"/>
      <c r="C130" s="187"/>
      <c r="D130" s="187"/>
      <c r="E130" s="187"/>
      <c r="F130" s="187"/>
      <c r="G130" s="15">
        <v>122</v>
      </c>
      <c r="H130" s="33">
        <v>1622793</v>
      </c>
      <c r="I130" s="33">
        <v>3759057</v>
      </c>
    </row>
    <row r="131" spans="1:9" x14ac:dyDescent="0.2">
      <c r="A131" s="188" t="s">
        <v>388</v>
      </c>
      <c r="B131" s="188"/>
      <c r="C131" s="188"/>
      <c r="D131" s="188"/>
      <c r="E131" s="188"/>
      <c r="F131" s="188"/>
      <c r="G131" s="16">
        <v>123</v>
      </c>
      <c r="H131" s="34">
        <f>H75+H96+H103+H115+H130</f>
        <v>210845731</v>
      </c>
      <c r="I131" s="34">
        <f>I75+I96+I103+I115+I130</f>
        <v>210500402</v>
      </c>
    </row>
    <row r="132" spans="1:9" x14ac:dyDescent="0.2">
      <c r="A132" s="187" t="s">
        <v>104</v>
      </c>
      <c r="B132" s="187"/>
      <c r="C132" s="187"/>
      <c r="D132" s="187"/>
      <c r="E132" s="187"/>
      <c r="F132" s="187"/>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24" sqref="J2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457</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446</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21779382</v>
      </c>
      <c r="I8" s="37">
        <f>SUM(I9:I13)</f>
        <v>21779382</v>
      </c>
      <c r="J8" s="37">
        <f>SUM(J9:J13)</f>
        <v>19567667</v>
      </c>
      <c r="K8" s="37">
        <f>SUM(K9:K13)</f>
        <v>19567667</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21609407</v>
      </c>
      <c r="I10" s="33">
        <v>21609407</v>
      </c>
      <c r="J10" s="33">
        <v>19181305</v>
      </c>
      <c r="K10" s="33">
        <v>19181305</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169975</v>
      </c>
      <c r="I13" s="33">
        <v>169975</v>
      </c>
      <c r="J13" s="33">
        <v>386362</v>
      </c>
      <c r="K13" s="33">
        <v>386362</v>
      </c>
    </row>
    <row r="14" spans="1:11" x14ac:dyDescent="0.2">
      <c r="A14" s="214" t="s">
        <v>126</v>
      </c>
      <c r="B14" s="214"/>
      <c r="C14" s="214"/>
      <c r="D14" s="214"/>
      <c r="E14" s="214"/>
      <c r="F14" s="214"/>
      <c r="G14" s="20">
        <v>131</v>
      </c>
      <c r="H14" s="37">
        <f>H15+H16+H20+H24+H25+H26+H29+H36</f>
        <v>21859807</v>
      </c>
      <c r="I14" s="37">
        <f>I15+I16+I20+I24+I25+I26+I29+I36</f>
        <v>21859807</v>
      </c>
      <c r="J14" s="37">
        <f>J15+J16+J20+J24+J25+J26+J29+J36</f>
        <v>20740306</v>
      </c>
      <c r="K14" s="37">
        <f>K15+K16+K20+K24+K25+K26+K29+K36</f>
        <v>20740306</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14804317</v>
      </c>
      <c r="I16" s="37">
        <f>SUM(I17:I19)</f>
        <v>14804317</v>
      </c>
      <c r="J16" s="37">
        <f>SUM(J17:J19)</f>
        <v>13849246</v>
      </c>
      <c r="K16" s="37">
        <f>SUM(K17:K19)</f>
        <v>13849246</v>
      </c>
    </row>
    <row r="17" spans="1:11" x14ac:dyDescent="0.2">
      <c r="A17" s="216" t="s">
        <v>128</v>
      </c>
      <c r="B17" s="216"/>
      <c r="C17" s="216"/>
      <c r="D17" s="216"/>
      <c r="E17" s="216"/>
      <c r="F17" s="216"/>
      <c r="G17" s="15">
        <v>134</v>
      </c>
      <c r="H17" s="33">
        <v>2143815</v>
      </c>
      <c r="I17" s="33">
        <v>2143815</v>
      </c>
      <c r="J17" s="33">
        <v>2121442</v>
      </c>
      <c r="K17" s="33">
        <v>2121442</v>
      </c>
    </row>
    <row r="18" spans="1:11" x14ac:dyDescent="0.2">
      <c r="A18" s="216" t="s">
        <v>129</v>
      </c>
      <c r="B18" s="216"/>
      <c r="C18" s="216"/>
      <c r="D18" s="216"/>
      <c r="E18" s="216"/>
      <c r="F18" s="216"/>
      <c r="G18" s="15">
        <v>135</v>
      </c>
      <c r="H18" s="33">
        <v>0</v>
      </c>
      <c r="I18" s="33">
        <v>0</v>
      </c>
      <c r="J18" s="33">
        <v>0</v>
      </c>
      <c r="K18" s="33">
        <v>0</v>
      </c>
    </row>
    <row r="19" spans="1:11" x14ac:dyDescent="0.2">
      <c r="A19" s="216" t="s">
        <v>130</v>
      </c>
      <c r="B19" s="216"/>
      <c r="C19" s="216"/>
      <c r="D19" s="216"/>
      <c r="E19" s="216"/>
      <c r="F19" s="216"/>
      <c r="G19" s="15">
        <v>136</v>
      </c>
      <c r="H19" s="33">
        <v>12660502</v>
      </c>
      <c r="I19" s="33">
        <v>12660502</v>
      </c>
      <c r="J19" s="33">
        <v>11727804</v>
      </c>
      <c r="K19" s="33">
        <v>11727804</v>
      </c>
    </row>
    <row r="20" spans="1:11" x14ac:dyDescent="0.2">
      <c r="A20" s="215" t="s">
        <v>131</v>
      </c>
      <c r="B20" s="215"/>
      <c r="C20" s="215"/>
      <c r="D20" s="215"/>
      <c r="E20" s="215"/>
      <c r="F20" s="215"/>
      <c r="G20" s="20">
        <v>137</v>
      </c>
      <c r="H20" s="37">
        <f>SUM(H21:H23)</f>
        <v>5054354</v>
      </c>
      <c r="I20" s="37">
        <f>SUM(I21:I23)</f>
        <v>5054354</v>
      </c>
      <c r="J20" s="37">
        <f>SUM(J21:J23)</f>
        <v>4724231</v>
      </c>
      <c r="K20" s="37">
        <f>SUM(K21:K23)</f>
        <v>4724231</v>
      </c>
    </row>
    <row r="21" spans="1:11" x14ac:dyDescent="0.2">
      <c r="A21" s="216" t="s">
        <v>109</v>
      </c>
      <c r="B21" s="216"/>
      <c r="C21" s="216"/>
      <c r="D21" s="216"/>
      <c r="E21" s="216"/>
      <c r="F21" s="216"/>
      <c r="G21" s="15">
        <v>138</v>
      </c>
      <c r="H21" s="33">
        <v>3128497</v>
      </c>
      <c r="I21" s="33">
        <v>3128497</v>
      </c>
      <c r="J21" s="33">
        <v>3063105</v>
      </c>
      <c r="K21" s="33">
        <v>3063105</v>
      </c>
    </row>
    <row r="22" spans="1:11" x14ac:dyDescent="0.2">
      <c r="A22" s="216" t="s">
        <v>110</v>
      </c>
      <c r="B22" s="216"/>
      <c r="C22" s="216"/>
      <c r="D22" s="216"/>
      <c r="E22" s="216"/>
      <c r="F22" s="216"/>
      <c r="G22" s="15">
        <v>139</v>
      </c>
      <c r="H22" s="33">
        <v>1220478</v>
      </c>
      <c r="I22" s="33">
        <v>1220478</v>
      </c>
      <c r="J22" s="33">
        <v>1024634</v>
      </c>
      <c r="K22" s="33">
        <v>1024634</v>
      </c>
    </row>
    <row r="23" spans="1:11" x14ac:dyDescent="0.2">
      <c r="A23" s="216" t="s">
        <v>111</v>
      </c>
      <c r="B23" s="216"/>
      <c r="C23" s="216"/>
      <c r="D23" s="216"/>
      <c r="E23" s="216"/>
      <c r="F23" s="216"/>
      <c r="G23" s="15">
        <v>140</v>
      </c>
      <c r="H23" s="33">
        <v>705379</v>
      </c>
      <c r="I23" s="33">
        <v>705379</v>
      </c>
      <c r="J23" s="33">
        <v>636492</v>
      </c>
      <c r="K23" s="33">
        <v>636492</v>
      </c>
    </row>
    <row r="24" spans="1:11" x14ac:dyDescent="0.2">
      <c r="A24" s="186" t="s">
        <v>112</v>
      </c>
      <c r="B24" s="186"/>
      <c r="C24" s="186"/>
      <c r="D24" s="186"/>
      <c r="E24" s="186"/>
      <c r="F24" s="186"/>
      <c r="G24" s="15">
        <v>141</v>
      </c>
      <c r="H24" s="33">
        <v>1427074</v>
      </c>
      <c r="I24" s="33">
        <v>1427074</v>
      </c>
      <c r="J24" s="33">
        <v>1284067</v>
      </c>
      <c r="K24" s="33">
        <v>1284067</v>
      </c>
    </row>
    <row r="25" spans="1:11" x14ac:dyDescent="0.2">
      <c r="A25" s="186" t="s">
        <v>113</v>
      </c>
      <c r="B25" s="186"/>
      <c r="C25" s="186"/>
      <c r="D25" s="186"/>
      <c r="E25" s="186"/>
      <c r="F25" s="186"/>
      <c r="G25" s="15">
        <v>142</v>
      </c>
      <c r="H25" s="33">
        <v>435609</v>
      </c>
      <c r="I25" s="33">
        <v>435609</v>
      </c>
      <c r="J25" s="33">
        <v>757952</v>
      </c>
      <c r="K25" s="33">
        <v>757952</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138453</v>
      </c>
      <c r="I36" s="33">
        <v>138453</v>
      </c>
      <c r="J36" s="33">
        <v>124810</v>
      </c>
      <c r="K36" s="33">
        <v>124810</v>
      </c>
    </row>
    <row r="37" spans="1:11" x14ac:dyDescent="0.2">
      <c r="A37" s="214" t="s">
        <v>142</v>
      </c>
      <c r="B37" s="214"/>
      <c r="C37" s="214"/>
      <c r="D37" s="214"/>
      <c r="E37" s="214"/>
      <c r="F37" s="214"/>
      <c r="G37" s="20">
        <v>154</v>
      </c>
      <c r="H37" s="37">
        <f>SUM(H38:H47)</f>
        <v>593140</v>
      </c>
      <c r="I37" s="37">
        <f>SUM(I38:I47)</f>
        <v>593140</v>
      </c>
      <c r="J37" s="37">
        <f>SUM(J38:J47)</f>
        <v>209180</v>
      </c>
      <c r="K37" s="37">
        <f>SUM(K38:K47)</f>
        <v>209180</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1787</v>
      </c>
      <c r="I44" s="33">
        <v>1787</v>
      </c>
      <c r="J44" s="33">
        <v>2678</v>
      </c>
      <c r="K44" s="33">
        <v>2678</v>
      </c>
    </row>
    <row r="45" spans="1:11" x14ac:dyDescent="0.2">
      <c r="A45" s="186" t="s">
        <v>150</v>
      </c>
      <c r="B45" s="186"/>
      <c r="C45" s="186"/>
      <c r="D45" s="186"/>
      <c r="E45" s="186"/>
      <c r="F45" s="186"/>
      <c r="G45" s="15">
        <v>162</v>
      </c>
      <c r="H45" s="33">
        <v>591353</v>
      </c>
      <c r="I45" s="33">
        <v>591353</v>
      </c>
      <c r="J45" s="33">
        <v>206502</v>
      </c>
      <c r="K45" s="33">
        <v>206502</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750376</v>
      </c>
      <c r="I48" s="37">
        <f>SUM(I49:I55)</f>
        <v>750376</v>
      </c>
      <c r="J48" s="37">
        <f>SUM(J49:J55)</f>
        <v>497403</v>
      </c>
      <c r="K48" s="37">
        <f>SUM(K49:K55)</f>
        <v>497403</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111005</v>
      </c>
      <c r="I51" s="33">
        <v>111005</v>
      </c>
      <c r="J51" s="33">
        <v>206657</v>
      </c>
      <c r="K51" s="33">
        <v>206657</v>
      </c>
    </row>
    <row r="52" spans="1:11" x14ac:dyDescent="0.2">
      <c r="A52" s="210" t="s">
        <v>157</v>
      </c>
      <c r="B52" s="210"/>
      <c r="C52" s="210"/>
      <c r="D52" s="210"/>
      <c r="E52" s="210"/>
      <c r="F52" s="210"/>
      <c r="G52" s="15">
        <v>169</v>
      </c>
      <c r="H52" s="33">
        <v>639371</v>
      </c>
      <c r="I52" s="33">
        <v>639371</v>
      </c>
      <c r="J52" s="33">
        <v>290746</v>
      </c>
      <c r="K52" s="33">
        <v>290746</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22372522</v>
      </c>
      <c r="I60" s="37">
        <f t="shared" ref="I60:K60" si="0">I8+I37+I56+I57</f>
        <v>22372522</v>
      </c>
      <c r="J60" s="37">
        <f t="shared" si="0"/>
        <v>19776847</v>
      </c>
      <c r="K60" s="37">
        <f t="shared" si="0"/>
        <v>19776847</v>
      </c>
    </row>
    <row r="61" spans="1:11" x14ac:dyDescent="0.2">
      <c r="A61" s="214" t="s">
        <v>166</v>
      </c>
      <c r="B61" s="214"/>
      <c r="C61" s="214"/>
      <c r="D61" s="214"/>
      <c r="E61" s="214"/>
      <c r="F61" s="214"/>
      <c r="G61" s="20">
        <v>178</v>
      </c>
      <c r="H61" s="37">
        <f>H14+H48+H58+H59</f>
        <v>22610183</v>
      </c>
      <c r="I61" s="37">
        <f t="shared" ref="I61:K61" si="1">I14+I48+I58+I59</f>
        <v>22610183</v>
      </c>
      <c r="J61" s="37">
        <f t="shared" si="1"/>
        <v>21237709</v>
      </c>
      <c r="K61" s="37">
        <f t="shared" si="1"/>
        <v>21237709</v>
      </c>
    </row>
    <row r="62" spans="1:11" x14ac:dyDescent="0.2">
      <c r="A62" s="214" t="s">
        <v>167</v>
      </c>
      <c r="B62" s="214"/>
      <c r="C62" s="214"/>
      <c r="D62" s="214"/>
      <c r="E62" s="214"/>
      <c r="F62" s="214"/>
      <c r="G62" s="20">
        <v>179</v>
      </c>
      <c r="H62" s="37">
        <f>H60-H61</f>
        <v>-237661</v>
      </c>
      <c r="I62" s="37">
        <f t="shared" ref="I62:K62" si="2">I60-I61</f>
        <v>-237661</v>
      </c>
      <c r="J62" s="37">
        <f t="shared" si="2"/>
        <v>-1460862</v>
      </c>
      <c r="K62" s="37">
        <f t="shared" si="2"/>
        <v>-1460862</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-237661</v>
      </c>
      <c r="I64" s="37">
        <f t="shared" ref="I64:K64" si="4">+IF((I60-I61)&lt;0,(I60-I61),0)</f>
        <v>-237661</v>
      </c>
      <c r="J64" s="37">
        <f t="shared" si="4"/>
        <v>-1460862</v>
      </c>
      <c r="K64" s="37">
        <f t="shared" si="4"/>
        <v>-1460862</v>
      </c>
    </row>
    <row r="65" spans="1:11" x14ac:dyDescent="0.2">
      <c r="A65" s="219" t="s">
        <v>115</v>
      </c>
      <c r="B65" s="219"/>
      <c r="C65" s="219"/>
      <c r="D65" s="219"/>
      <c r="E65" s="219"/>
      <c r="F65" s="219"/>
      <c r="G65" s="15">
        <v>182</v>
      </c>
      <c r="H65" s="33">
        <v>0</v>
      </c>
      <c r="I65" s="33">
        <v>0</v>
      </c>
      <c r="J65" s="33">
        <v>3325</v>
      </c>
      <c r="K65" s="33">
        <v>3325</v>
      </c>
    </row>
    <row r="66" spans="1:11" x14ac:dyDescent="0.2">
      <c r="A66" s="214" t="s">
        <v>170</v>
      </c>
      <c r="B66" s="214"/>
      <c r="C66" s="214"/>
      <c r="D66" s="214"/>
      <c r="E66" s="214"/>
      <c r="F66" s="214"/>
      <c r="G66" s="20">
        <v>183</v>
      </c>
      <c r="H66" s="37">
        <f>H62-H65</f>
        <v>-237661</v>
      </c>
      <c r="I66" s="37">
        <f t="shared" ref="I66:K66" si="5">I62-I65</f>
        <v>-237661</v>
      </c>
      <c r="J66" s="37">
        <f t="shared" si="5"/>
        <v>-1464187</v>
      </c>
      <c r="K66" s="37">
        <f t="shared" si="5"/>
        <v>-1464187</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-237661</v>
      </c>
      <c r="I68" s="37">
        <f t="shared" ref="I68:K68" si="7">+IF((I62-I65)&lt;0,(I62-I65),0)</f>
        <v>-237661</v>
      </c>
      <c r="J68" s="37">
        <f t="shared" si="7"/>
        <v>-1464187</v>
      </c>
      <c r="K68" s="37">
        <f t="shared" si="7"/>
        <v>-1464187</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c r="I74" s="122"/>
      <c r="J74" s="122"/>
      <c r="K74" s="122"/>
    </row>
    <row r="75" spans="1:11" x14ac:dyDescent="0.2">
      <c r="A75" s="213" t="s">
        <v>179</v>
      </c>
      <c r="B75" s="213"/>
      <c r="C75" s="213"/>
      <c r="D75" s="213"/>
      <c r="E75" s="213"/>
      <c r="F75" s="213"/>
      <c r="G75" s="20">
        <v>191</v>
      </c>
      <c r="H75" s="122"/>
      <c r="I75" s="122"/>
      <c r="J75" s="122"/>
      <c r="K75" s="122"/>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c r="I77" s="122"/>
      <c r="J77" s="122"/>
      <c r="K77" s="122"/>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c r="I80" s="122"/>
      <c r="J80" s="122"/>
      <c r="K80" s="122"/>
    </row>
    <row r="81" spans="1:11" x14ac:dyDescent="0.2">
      <c r="A81" s="214" t="s">
        <v>185</v>
      </c>
      <c r="B81" s="214"/>
      <c r="C81" s="214"/>
      <c r="D81" s="214"/>
      <c r="E81" s="214"/>
      <c r="F81" s="214"/>
      <c r="G81" s="20">
        <v>196</v>
      </c>
      <c r="H81" s="122"/>
      <c r="I81" s="122"/>
      <c r="J81" s="122"/>
      <c r="K81" s="122"/>
    </row>
    <row r="82" spans="1:11" x14ac:dyDescent="0.2">
      <c r="A82" s="213" t="s">
        <v>186</v>
      </c>
      <c r="B82" s="213"/>
      <c r="C82" s="213"/>
      <c r="D82" s="213"/>
      <c r="E82" s="213"/>
      <c r="F82" s="213"/>
      <c r="G82" s="20">
        <v>197</v>
      </c>
      <c r="H82" s="122"/>
      <c r="I82" s="122"/>
      <c r="J82" s="122"/>
      <c r="K82" s="122"/>
    </row>
    <row r="83" spans="1:11" x14ac:dyDescent="0.2">
      <c r="A83" s="213" t="s">
        <v>187</v>
      </c>
      <c r="B83" s="213"/>
      <c r="C83" s="213"/>
      <c r="D83" s="213"/>
      <c r="E83" s="213"/>
      <c r="F83" s="213"/>
      <c r="G83" s="20">
        <v>198</v>
      </c>
      <c r="H83" s="122"/>
      <c r="I83" s="122"/>
      <c r="J83" s="122"/>
      <c r="K83" s="122"/>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-237661</v>
      </c>
      <c r="I85" s="39">
        <f>I86+I87</f>
        <v>-237661</v>
      </c>
      <c r="J85" s="39">
        <f>J86+J87</f>
        <v>-1464187</v>
      </c>
      <c r="K85" s="39">
        <f>K86+K87</f>
        <v>-1464187</v>
      </c>
    </row>
    <row r="86" spans="1:11" x14ac:dyDescent="0.2">
      <c r="A86" s="209" t="s">
        <v>189</v>
      </c>
      <c r="B86" s="209"/>
      <c r="C86" s="209"/>
      <c r="D86" s="209"/>
      <c r="E86" s="209"/>
      <c r="F86" s="209"/>
      <c r="G86" s="15">
        <v>200</v>
      </c>
      <c r="H86" s="40">
        <v>-225920</v>
      </c>
      <c r="I86" s="40">
        <v>-225920</v>
      </c>
      <c r="J86" s="40">
        <v>-1432834</v>
      </c>
      <c r="K86" s="40">
        <v>-1432834</v>
      </c>
    </row>
    <row r="87" spans="1:11" x14ac:dyDescent="0.2">
      <c r="A87" s="209" t="s">
        <v>190</v>
      </c>
      <c r="B87" s="209"/>
      <c r="C87" s="209"/>
      <c r="D87" s="209"/>
      <c r="E87" s="209"/>
      <c r="F87" s="209"/>
      <c r="G87" s="15">
        <v>201</v>
      </c>
      <c r="H87" s="40">
        <v>-11741</v>
      </c>
      <c r="I87" s="40">
        <v>-11741</v>
      </c>
      <c r="J87" s="40">
        <v>-31353</v>
      </c>
      <c r="K87" s="40">
        <v>-31353</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-237661</v>
      </c>
      <c r="I89" s="40">
        <v>-237661</v>
      </c>
      <c r="J89" s="40">
        <v>-1464187</v>
      </c>
      <c r="K89" s="40">
        <f>K85</f>
        <v>-1464187</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-237661</v>
      </c>
      <c r="I101" s="39">
        <f>I89+I100</f>
        <v>-237661</v>
      </c>
      <c r="J101" s="39">
        <f>J89+J100</f>
        <v>-1464187</v>
      </c>
      <c r="K101" s="39">
        <f>K89+K100</f>
        <v>-1464187</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-237661</v>
      </c>
      <c r="I103" s="39">
        <f>I104+I105</f>
        <v>-237661</v>
      </c>
      <c r="J103" s="39">
        <f>J104+J105</f>
        <v>-1464187</v>
      </c>
      <c r="K103" s="39">
        <f>K104+K105</f>
        <v>-1464187</v>
      </c>
    </row>
    <row r="104" spans="1:11" x14ac:dyDescent="0.2">
      <c r="A104" s="209" t="s">
        <v>117</v>
      </c>
      <c r="B104" s="209"/>
      <c r="C104" s="209"/>
      <c r="D104" s="209"/>
      <c r="E104" s="209"/>
      <c r="F104" s="209"/>
      <c r="G104" s="15">
        <v>216</v>
      </c>
      <c r="H104" s="40">
        <v>-225920</v>
      </c>
      <c r="I104" s="40">
        <v>-225920</v>
      </c>
      <c r="J104" s="40">
        <f t="shared" ref="J104:K105" si="8">J86</f>
        <v>-1432834</v>
      </c>
      <c r="K104" s="40">
        <f t="shared" si="8"/>
        <v>-1432834</v>
      </c>
    </row>
    <row r="105" spans="1:11" x14ac:dyDescent="0.2">
      <c r="A105" s="209" t="s">
        <v>205</v>
      </c>
      <c r="B105" s="209"/>
      <c r="C105" s="209"/>
      <c r="D105" s="209"/>
      <c r="E105" s="209"/>
      <c r="F105" s="209"/>
      <c r="G105" s="15">
        <v>217</v>
      </c>
      <c r="H105" s="40">
        <v>-11741</v>
      </c>
      <c r="I105" s="40">
        <v>-11741</v>
      </c>
      <c r="J105" s="40">
        <f t="shared" si="8"/>
        <v>-31353</v>
      </c>
      <c r="K105" s="40">
        <f t="shared" si="8"/>
        <v>-31353</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24" sqref="I2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457</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446</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-237661</v>
      </c>
      <c r="I8" s="43">
        <v>1460862</v>
      </c>
    </row>
    <row r="9" spans="1:9" ht="12.75" customHeight="1" x14ac:dyDescent="0.2">
      <c r="A9" s="257" t="s">
        <v>211</v>
      </c>
      <c r="B9" s="258"/>
      <c r="C9" s="258"/>
      <c r="D9" s="258"/>
      <c r="E9" s="258"/>
      <c r="F9" s="259"/>
      <c r="G9" s="25">
        <v>2</v>
      </c>
      <c r="H9" s="44">
        <f>H10+H11+H12+H13+H14+H15+H16+H17</f>
        <v>1536292</v>
      </c>
      <c r="I9" s="44">
        <f>I10+I11+I12+I13+I14+I15+I16+I17</f>
        <v>1490724</v>
      </c>
    </row>
    <row r="10" spans="1:9" ht="12.75" customHeight="1" x14ac:dyDescent="0.2">
      <c r="A10" s="254" t="s">
        <v>212</v>
      </c>
      <c r="B10" s="255"/>
      <c r="C10" s="255"/>
      <c r="D10" s="255"/>
      <c r="E10" s="255"/>
      <c r="F10" s="256"/>
      <c r="G10" s="26">
        <v>3</v>
      </c>
      <c r="H10" s="45">
        <v>1427074</v>
      </c>
      <c r="I10" s="45">
        <v>1284067</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-1787</v>
      </c>
      <c r="I13" s="45">
        <v>0</v>
      </c>
    </row>
    <row r="14" spans="1:9" ht="12.75" customHeight="1" x14ac:dyDescent="0.2">
      <c r="A14" s="254" t="s">
        <v>216</v>
      </c>
      <c r="B14" s="255"/>
      <c r="C14" s="255"/>
      <c r="D14" s="255"/>
      <c r="E14" s="255"/>
      <c r="F14" s="256"/>
      <c r="G14" s="26">
        <v>7</v>
      </c>
      <c r="H14" s="45">
        <v>111005</v>
      </c>
      <c r="I14" s="45">
        <v>206657</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1298631</v>
      </c>
      <c r="I18" s="44">
        <f>I8+I9</f>
        <v>2951586</v>
      </c>
    </row>
    <row r="19" spans="1:9" ht="12.75" customHeight="1" x14ac:dyDescent="0.2">
      <c r="A19" s="257" t="s">
        <v>220</v>
      </c>
      <c r="B19" s="258"/>
      <c r="C19" s="258"/>
      <c r="D19" s="258"/>
      <c r="E19" s="258"/>
      <c r="F19" s="259"/>
      <c r="G19" s="25">
        <v>12</v>
      </c>
      <c r="H19" s="44">
        <f>H20+H21+H22+H23</f>
        <v>13275991</v>
      </c>
      <c r="I19" s="44">
        <f>I20+I21+I22+I23</f>
        <v>6065064</v>
      </c>
    </row>
    <row r="20" spans="1:9" ht="12.75" customHeight="1" x14ac:dyDescent="0.2">
      <c r="A20" s="254" t="s">
        <v>221</v>
      </c>
      <c r="B20" s="255"/>
      <c r="C20" s="255"/>
      <c r="D20" s="255"/>
      <c r="E20" s="255"/>
      <c r="F20" s="256"/>
      <c r="G20" s="26">
        <v>13</v>
      </c>
      <c r="H20" s="45">
        <v>8607342</v>
      </c>
      <c r="I20" s="45">
        <v>-1209651</v>
      </c>
    </row>
    <row r="21" spans="1:9" ht="12.75" customHeight="1" x14ac:dyDescent="0.2">
      <c r="A21" s="254" t="s">
        <v>222</v>
      </c>
      <c r="B21" s="255"/>
      <c r="C21" s="255"/>
      <c r="D21" s="255"/>
      <c r="E21" s="255"/>
      <c r="F21" s="256"/>
      <c r="G21" s="26">
        <v>14</v>
      </c>
      <c r="H21" s="45">
        <v>4333038</v>
      </c>
      <c r="I21" s="45">
        <v>6512085</v>
      </c>
    </row>
    <row r="22" spans="1:9" ht="12.75" customHeight="1" x14ac:dyDescent="0.2">
      <c r="A22" s="254" t="s">
        <v>223</v>
      </c>
      <c r="B22" s="255"/>
      <c r="C22" s="255"/>
      <c r="D22" s="255"/>
      <c r="E22" s="255"/>
      <c r="F22" s="256"/>
      <c r="G22" s="26">
        <v>15</v>
      </c>
      <c r="H22" s="45">
        <v>335611</v>
      </c>
      <c r="I22" s="45">
        <v>140464</v>
      </c>
    </row>
    <row r="23" spans="1:9" ht="12.75" customHeight="1" x14ac:dyDescent="0.2">
      <c r="A23" s="254" t="s">
        <v>224</v>
      </c>
      <c r="B23" s="255"/>
      <c r="C23" s="255"/>
      <c r="D23" s="255"/>
      <c r="E23" s="255"/>
      <c r="F23" s="256"/>
      <c r="G23" s="26">
        <v>16</v>
      </c>
      <c r="H23" s="45">
        <v>0</v>
      </c>
      <c r="I23" s="45">
        <v>622166</v>
      </c>
    </row>
    <row r="24" spans="1:9" ht="12.75" customHeight="1" x14ac:dyDescent="0.2">
      <c r="A24" s="233" t="s">
        <v>225</v>
      </c>
      <c r="B24" s="234"/>
      <c r="C24" s="234"/>
      <c r="D24" s="234"/>
      <c r="E24" s="234"/>
      <c r="F24" s="235"/>
      <c r="G24" s="25">
        <v>17</v>
      </c>
      <c r="H24" s="44">
        <f>H18+H19</f>
        <v>14574622</v>
      </c>
      <c r="I24" s="44">
        <f>I18+I19</f>
        <v>9016650</v>
      </c>
    </row>
    <row r="25" spans="1:9" ht="12.75" customHeight="1" x14ac:dyDescent="0.2">
      <c r="A25" s="245" t="s">
        <v>226</v>
      </c>
      <c r="B25" s="246"/>
      <c r="C25" s="246"/>
      <c r="D25" s="246"/>
      <c r="E25" s="246"/>
      <c r="F25" s="247"/>
      <c r="G25" s="26">
        <v>18</v>
      </c>
      <c r="H25" s="45">
        <v>-111005</v>
      </c>
      <c r="I25" s="45">
        <v>-206657</v>
      </c>
    </row>
    <row r="26" spans="1:9" ht="12.75" customHeight="1" x14ac:dyDescent="0.2">
      <c r="A26" s="245" t="s">
        <v>227</v>
      </c>
      <c r="B26" s="246"/>
      <c r="C26" s="246"/>
      <c r="D26" s="246"/>
      <c r="E26" s="246"/>
      <c r="F26" s="247"/>
      <c r="G26" s="26">
        <v>19</v>
      </c>
      <c r="H26" s="45">
        <v>-56754</v>
      </c>
      <c r="I26" s="45">
        <v>-117268</v>
      </c>
    </row>
    <row r="27" spans="1:9" ht="25.9" customHeight="1" x14ac:dyDescent="0.2">
      <c r="A27" s="236" t="s">
        <v>228</v>
      </c>
      <c r="B27" s="237"/>
      <c r="C27" s="237"/>
      <c r="D27" s="237"/>
      <c r="E27" s="237"/>
      <c r="F27" s="238"/>
      <c r="G27" s="27">
        <v>20</v>
      </c>
      <c r="H27" s="46">
        <f>H24+H25+H26</f>
        <v>14406863</v>
      </c>
      <c r="I27" s="46">
        <f>I24+I25+I26</f>
        <v>8692725</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1787</v>
      </c>
      <c r="I31" s="48">
        <v>2678</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1787</v>
      </c>
      <c r="I35" s="49">
        <f>I29+I30+I31+I32+I33+I34</f>
        <v>2678</v>
      </c>
    </row>
    <row r="36" spans="1:9" ht="22.9" customHeight="1" x14ac:dyDescent="0.2">
      <c r="A36" s="245" t="s">
        <v>237</v>
      </c>
      <c r="B36" s="246"/>
      <c r="C36" s="246"/>
      <c r="D36" s="246"/>
      <c r="E36" s="246"/>
      <c r="F36" s="247"/>
      <c r="G36" s="26">
        <v>28</v>
      </c>
      <c r="H36" s="48">
        <v>-13313440</v>
      </c>
      <c r="I36" s="48">
        <v>-3576114</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-13313440</v>
      </c>
      <c r="I41" s="49">
        <f>I36+I37+I38+I39+I40</f>
        <v>-3576114</v>
      </c>
    </row>
    <row r="42" spans="1:9" ht="29.45" customHeight="1" x14ac:dyDescent="0.2">
      <c r="A42" s="236" t="s">
        <v>243</v>
      </c>
      <c r="B42" s="237"/>
      <c r="C42" s="237"/>
      <c r="D42" s="237"/>
      <c r="E42" s="237"/>
      <c r="F42" s="238"/>
      <c r="G42" s="27">
        <v>34</v>
      </c>
      <c r="H42" s="50">
        <f>H35+H41</f>
        <v>-13311653</v>
      </c>
      <c r="I42" s="50">
        <f>I35+I41</f>
        <v>-3573436</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0</v>
      </c>
    </row>
    <row r="49" spans="1:9" ht="24.6" customHeight="1" x14ac:dyDescent="0.2">
      <c r="A49" s="245" t="s">
        <v>389</v>
      </c>
      <c r="B49" s="246"/>
      <c r="C49" s="246"/>
      <c r="D49" s="246"/>
      <c r="E49" s="246"/>
      <c r="F49" s="247"/>
      <c r="G49" s="26">
        <v>40</v>
      </c>
      <c r="H49" s="48">
        <v>-703278</v>
      </c>
      <c r="I49" s="48">
        <v>-984511</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-703278</v>
      </c>
      <c r="I54" s="49">
        <f>I49+I50+I51+I52+I53</f>
        <v>-984511</v>
      </c>
    </row>
    <row r="55" spans="1:9" ht="29.45" customHeight="1" x14ac:dyDescent="0.2">
      <c r="A55" s="248" t="s">
        <v>255</v>
      </c>
      <c r="B55" s="249"/>
      <c r="C55" s="249"/>
      <c r="D55" s="249"/>
      <c r="E55" s="249"/>
      <c r="F55" s="250"/>
      <c r="G55" s="25">
        <v>46</v>
      </c>
      <c r="H55" s="49">
        <f>H48+H54</f>
        <v>-703278</v>
      </c>
      <c r="I55" s="49">
        <f>I48+I54</f>
        <v>-984511</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391932</v>
      </c>
      <c r="I57" s="49">
        <f>I27+I42+I55+I56</f>
        <v>4134778</v>
      </c>
    </row>
    <row r="58" spans="1:9" x14ac:dyDescent="0.2">
      <c r="A58" s="251" t="s">
        <v>258</v>
      </c>
      <c r="B58" s="252"/>
      <c r="C58" s="252"/>
      <c r="D58" s="252"/>
      <c r="E58" s="252"/>
      <c r="F58" s="253"/>
      <c r="G58" s="26">
        <v>49</v>
      </c>
      <c r="H58" s="48">
        <v>25138518</v>
      </c>
      <c r="I58" s="48">
        <v>22830190</v>
      </c>
    </row>
    <row r="59" spans="1:9" ht="31.15" customHeight="1" x14ac:dyDescent="0.2">
      <c r="A59" s="236" t="s">
        <v>259</v>
      </c>
      <c r="B59" s="237"/>
      <c r="C59" s="237"/>
      <c r="D59" s="237"/>
      <c r="E59" s="237"/>
      <c r="F59" s="238"/>
      <c r="G59" s="27">
        <v>50</v>
      </c>
      <c r="H59" s="50">
        <f>H57+H58</f>
        <v>25530450</v>
      </c>
      <c r="I59" s="50">
        <f>I57+I58</f>
        <v>26964968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c r="I8" s="52"/>
    </row>
    <row r="9" spans="1:9" x14ac:dyDescent="0.2">
      <c r="A9" s="277" t="s">
        <v>262</v>
      </c>
      <c r="B9" s="277"/>
      <c r="C9" s="277"/>
      <c r="D9" s="277"/>
      <c r="E9" s="277"/>
      <c r="F9" s="277"/>
      <c r="G9" s="30">
        <v>2</v>
      </c>
      <c r="H9" s="53"/>
      <c r="I9" s="53"/>
    </row>
    <row r="10" spans="1:9" x14ac:dyDescent="0.2">
      <c r="A10" s="277" t="s">
        <v>263</v>
      </c>
      <c r="B10" s="277"/>
      <c r="C10" s="277"/>
      <c r="D10" s="277"/>
      <c r="E10" s="277"/>
      <c r="F10" s="277"/>
      <c r="G10" s="30">
        <v>3</v>
      </c>
      <c r="H10" s="53"/>
      <c r="I10" s="53"/>
    </row>
    <row r="11" spans="1:9" x14ac:dyDescent="0.2">
      <c r="A11" s="277" t="s">
        <v>264</v>
      </c>
      <c r="B11" s="277"/>
      <c r="C11" s="277"/>
      <c r="D11" s="277"/>
      <c r="E11" s="277"/>
      <c r="F11" s="277"/>
      <c r="G11" s="30">
        <v>4</v>
      </c>
      <c r="H11" s="53"/>
      <c r="I11" s="53"/>
    </row>
    <row r="12" spans="1:9" x14ac:dyDescent="0.2">
      <c r="A12" s="277" t="s">
        <v>265</v>
      </c>
      <c r="B12" s="277"/>
      <c r="C12" s="277"/>
      <c r="D12" s="277"/>
      <c r="E12" s="277"/>
      <c r="F12" s="277"/>
      <c r="G12" s="30">
        <v>5</v>
      </c>
      <c r="H12" s="53"/>
      <c r="I12" s="53"/>
    </row>
    <row r="13" spans="1:9" x14ac:dyDescent="0.2">
      <c r="A13" s="277" t="s">
        <v>266</v>
      </c>
      <c r="B13" s="277"/>
      <c r="C13" s="277"/>
      <c r="D13" s="277"/>
      <c r="E13" s="277"/>
      <c r="F13" s="277"/>
      <c r="G13" s="30">
        <v>6</v>
      </c>
      <c r="H13" s="53"/>
      <c r="I13" s="53"/>
    </row>
    <row r="14" spans="1:9" x14ac:dyDescent="0.2">
      <c r="A14" s="277" t="s">
        <v>267</v>
      </c>
      <c r="B14" s="277"/>
      <c r="C14" s="277"/>
      <c r="D14" s="277"/>
      <c r="E14" s="277"/>
      <c r="F14" s="277"/>
      <c r="G14" s="30">
        <v>7</v>
      </c>
      <c r="H14" s="53"/>
      <c r="I14" s="53"/>
    </row>
    <row r="15" spans="1:9" x14ac:dyDescent="0.2">
      <c r="A15" s="277" t="s">
        <v>268</v>
      </c>
      <c r="B15" s="277"/>
      <c r="C15" s="277"/>
      <c r="D15" s="277"/>
      <c r="E15" s="277"/>
      <c r="F15" s="277"/>
      <c r="G15" s="30">
        <v>8</v>
      </c>
      <c r="H15" s="53"/>
      <c r="I15" s="53"/>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c r="I17" s="53"/>
    </row>
    <row r="18" spans="1:9" x14ac:dyDescent="0.2">
      <c r="A18" s="277" t="s">
        <v>271</v>
      </c>
      <c r="B18" s="277"/>
      <c r="C18" s="277"/>
      <c r="D18" s="277"/>
      <c r="E18" s="277"/>
      <c r="F18" s="277"/>
      <c r="G18" s="30">
        <v>11</v>
      </c>
      <c r="H18" s="53"/>
      <c r="I18" s="53"/>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c r="I21" s="52"/>
    </row>
    <row r="22" spans="1:9" x14ac:dyDescent="0.2">
      <c r="A22" s="277" t="s">
        <v>274</v>
      </c>
      <c r="B22" s="277"/>
      <c r="C22" s="277"/>
      <c r="D22" s="277"/>
      <c r="E22" s="277"/>
      <c r="F22" s="277"/>
      <c r="G22" s="30">
        <v>14</v>
      </c>
      <c r="H22" s="53"/>
      <c r="I22" s="53"/>
    </row>
    <row r="23" spans="1:9" x14ac:dyDescent="0.2">
      <c r="A23" s="277" t="s">
        <v>275</v>
      </c>
      <c r="B23" s="277"/>
      <c r="C23" s="277"/>
      <c r="D23" s="277"/>
      <c r="E23" s="277"/>
      <c r="F23" s="277"/>
      <c r="G23" s="30">
        <v>15</v>
      </c>
      <c r="H23" s="53"/>
      <c r="I23" s="53"/>
    </row>
    <row r="24" spans="1:9" x14ac:dyDescent="0.2">
      <c r="A24" s="277" t="s">
        <v>276</v>
      </c>
      <c r="B24" s="277"/>
      <c r="C24" s="277"/>
      <c r="D24" s="277"/>
      <c r="E24" s="277"/>
      <c r="F24" s="277"/>
      <c r="G24" s="30">
        <v>16</v>
      </c>
      <c r="H24" s="53"/>
      <c r="I24" s="53"/>
    </row>
    <row r="25" spans="1:9" x14ac:dyDescent="0.2">
      <c r="A25" s="277" t="s">
        <v>277</v>
      </c>
      <c r="B25" s="277"/>
      <c r="C25" s="277"/>
      <c r="D25" s="277"/>
      <c r="E25" s="277"/>
      <c r="F25" s="277"/>
      <c r="G25" s="30">
        <v>17</v>
      </c>
      <c r="H25" s="53"/>
      <c r="I25" s="53"/>
    </row>
    <row r="26" spans="1:9" x14ac:dyDescent="0.2">
      <c r="A26" s="277" t="s">
        <v>278</v>
      </c>
      <c r="B26" s="277"/>
      <c r="C26" s="277"/>
      <c r="D26" s="277"/>
      <c r="E26" s="277"/>
      <c r="F26" s="277"/>
      <c r="G26" s="30">
        <v>18</v>
      </c>
      <c r="H26" s="53"/>
      <c r="I26" s="53"/>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c r="I28" s="53"/>
    </row>
    <row r="29" spans="1:9" x14ac:dyDescent="0.2">
      <c r="A29" s="277" t="s">
        <v>281</v>
      </c>
      <c r="B29" s="277"/>
      <c r="C29" s="277"/>
      <c r="D29" s="277"/>
      <c r="E29" s="277"/>
      <c r="F29" s="277"/>
      <c r="G29" s="30">
        <v>21</v>
      </c>
      <c r="H29" s="53"/>
      <c r="I29" s="53"/>
    </row>
    <row r="30" spans="1:9" x14ac:dyDescent="0.2">
      <c r="A30" s="277" t="s">
        <v>282</v>
      </c>
      <c r="B30" s="277"/>
      <c r="C30" s="277"/>
      <c r="D30" s="277"/>
      <c r="E30" s="277"/>
      <c r="F30" s="277"/>
      <c r="G30" s="30">
        <v>22</v>
      </c>
      <c r="H30" s="53"/>
      <c r="I30" s="53"/>
    </row>
    <row r="31" spans="1:9" x14ac:dyDescent="0.2">
      <c r="A31" s="277" t="s">
        <v>283</v>
      </c>
      <c r="B31" s="277"/>
      <c r="C31" s="277"/>
      <c r="D31" s="277"/>
      <c r="E31" s="277"/>
      <c r="F31" s="277"/>
      <c r="G31" s="30">
        <v>23</v>
      </c>
      <c r="H31" s="53"/>
      <c r="I31" s="53"/>
    </row>
    <row r="32" spans="1:9" x14ac:dyDescent="0.2">
      <c r="A32" s="277" t="s">
        <v>284</v>
      </c>
      <c r="B32" s="277"/>
      <c r="C32" s="277"/>
      <c r="D32" s="277"/>
      <c r="E32" s="277"/>
      <c r="F32" s="277"/>
      <c r="G32" s="30">
        <v>24</v>
      </c>
      <c r="H32" s="53"/>
      <c r="I32" s="53"/>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c r="I36" s="52"/>
    </row>
    <row r="37" spans="1:9" ht="25.15" customHeight="1" x14ac:dyDescent="0.2">
      <c r="A37" s="274" t="s">
        <v>288</v>
      </c>
      <c r="B37" s="274"/>
      <c r="C37" s="274"/>
      <c r="D37" s="274"/>
      <c r="E37" s="274"/>
      <c r="F37" s="274"/>
      <c r="G37" s="30">
        <v>28</v>
      </c>
      <c r="H37" s="53"/>
      <c r="I37" s="53"/>
    </row>
    <row r="38" spans="1:9" x14ac:dyDescent="0.2">
      <c r="A38" s="274" t="s">
        <v>289</v>
      </c>
      <c r="B38" s="274"/>
      <c r="C38" s="274"/>
      <c r="D38" s="274"/>
      <c r="E38" s="274"/>
      <c r="F38" s="274"/>
      <c r="G38" s="30">
        <v>29</v>
      </c>
      <c r="H38" s="53"/>
      <c r="I38" s="53"/>
    </row>
    <row r="39" spans="1:9" x14ac:dyDescent="0.2">
      <c r="A39" s="274" t="s">
        <v>290</v>
      </c>
      <c r="B39" s="274"/>
      <c r="C39" s="274"/>
      <c r="D39" s="274"/>
      <c r="E39" s="274"/>
      <c r="F39" s="274"/>
      <c r="G39" s="30">
        <v>30</v>
      </c>
      <c r="H39" s="53"/>
      <c r="I39" s="53"/>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c r="I41" s="53"/>
    </row>
    <row r="42" spans="1:9" x14ac:dyDescent="0.2">
      <c r="A42" s="274" t="s">
        <v>293</v>
      </c>
      <c r="B42" s="274"/>
      <c r="C42" s="274"/>
      <c r="D42" s="274"/>
      <c r="E42" s="274"/>
      <c r="F42" s="274"/>
      <c r="G42" s="30">
        <v>33</v>
      </c>
      <c r="H42" s="53"/>
      <c r="I42" s="53"/>
    </row>
    <row r="43" spans="1:9" x14ac:dyDescent="0.2">
      <c r="A43" s="274" t="s">
        <v>294</v>
      </c>
      <c r="B43" s="274"/>
      <c r="C43" s="274"/>
      <c r="D43" s="274"/>
      <c r="E43" s="274"/>
      <c r="F43" s="274"/>
      <c r="G43" s="30">
        <v>34</v>
      </c>
      <c r="H43" s="53"/>
      <c r="I43" s="53"/>
    </row>
    <row r="44" spans="1:9" ht="21" customHeight="1" x14ac:dyDescent="0.2">
      <c r="A44" s="274" t="s">
        <v>295</v>
      </c>
      <c r="B44" s="274"/>
      <c r="C44" s="274"/>
      <c r="D44" s="274"/>
      <c r="E44" s="274"/>
      <c r="F44" s="274"/>
      <c r="G44" s="30">
        <v>35</v>
      </c>
      <c r="H44" s="53"/>
      <c r="I44" s="53"/>
    </row>
    <row r="45" spans="1:9" x14ac:dyDescent="0.2">
      <c r="A45" s="274" t="s">
        <v>296</v>
      </c>
      <c r="B45" s="274"/>
      <c r="C45" s="274"/>
      <c r="D45" s="274"/>
      <c r="E45" s="274"/>
      <c r="F45" s="274"/>
      <c r="G45" s="30">
        <v>36</v>
      </c>
      <c r="H45" s="53"/>
      <c r="I45" s="53"/>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c r="I48" s="53"/>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c r="I50" s="53"/>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80" zoomScaleNormal="100" zoomScaleSheetLayoutView="80" workbookViewId="0">
      <selection activeCell="S56" sqref="S56"/>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44197</v>
      </c>
      <c r="F2" s="4" t="s">
        <v>0</v>
      </c>
      <c r="G2" s="10">
        <v>44286</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231845600</v>
      </c>
      <c r="I7" s="65">
        <v>15070606</v>
      </c>
      <c r="J7" s="65">
        <v>13275</v>
      </c>
      <c r="K7" s="65">
        <v>245102</v>
      </c>
      <c r="L7" s="65">
        <v>599900</v>
      </c>
      <c r="M7" s="65">
        <v>0</v>
      </c>
      <c r="N7" s="65">
        <v>11027</v>
      </c>
      <c r="O7" s="65">
        <v>0</v>
      </c>
      <c r="P7" s="65">
        <v>0</v>
      </c>
      <c r="Q7" s="65">
        <v>0</v>
      </c>
      <c r="R7" s="65">
        <v>0</v>
      </c>
      <c r="S7" s="65">
        <v>-90616253</v>
      </c>
      <c r="T7" s="65">
        <v>-5584421</v>
      </c>
      <c r="U7" s="66">
        <f>H7+I7+J7+K7-L7+M7+N7+O7+P7+Q7+R7+S7+T7</f>
        <v>150385036</v>
      </c>
      <c r="V7" s="65">
        <v>916201</v>
      </c>
      <c r="W7" s="66">
        <f>U7+V7</f>
        <v>151301237</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231845600</v>
      </c>
      <c r="I10" s="66">
        <f t="shared" ref="I10:W10" si="2">I7+I8+I9</f>
        <v>15070606</v>
      </c>
      <c r="J10" s="66">
        <f t="shared" si="2"/>
        <v>13275</v>
      </c>
      <c r="K10" s="66">
        <f>K7+K8+K9</f>
        <v>245102</v>
      </c>
      <c r="L10" s="66">
        <f t="shared" si="2"/>
        <v>599900</v>
      </c>
      <c r="M10" s="66">
        <f t="shared" si="2"/>
        <v>0</v>
      </c>
      <c r="N10" s="66">
        <f t="shared" si="2"/>
        <v>11027</v>
      </c>
      <c r="O10" s="66">
        <f t="shared" si="2"/>
        <v>0</v>
      </c>
      <c r="P10" s="66">
        <f t="shared" si="2"/>
        <v>0</v>
      </c>
      <c r="Q10" s="66">
        <f t="shared" si="2"/>
        <v>0</v>
      </c>
      <c r="R10" s="66">
        <f t="shared" si="2"/>
        <v>0</v>
      </c>
      <c r="S10" s="66">
        <f t="shared" si="2"/>
        <v>-90616253</v>
      </c>
      <c r="T10" s="66">
        <f t="shared" si="2"/>
        <v>-5584421</v>
      </c>
      <c r="U10" s="66">
        <f t="shared" si="2"/>
        <v>150385036</v>
      </c>
      <c r="V10" s="66">
        <f t="shared" si="2"/>
        <v>916201</v>
      </c>
      <c r="W10" s="66">
        <f t="shared" si="2"/>
        <v>151301237</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1851438</v>
      </c>
      <c r="U11" s="66">
        <f>H11+I11+J11+K11-L11+M11+N11+O11+P11+Q11+R11+S11+T11</f>
        <v>1851438</v>
      </c>
      <c r="V11" s="65">
        <v>0</v>
      </c>
      <c r="W11" s="66">
        <f t="shared" ref="W11:W28" si="3">U11+V11</f>
        <v>1851438</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-105986560</v>
      </c>
      <c r="I21" s="65">
        <v>-8639720</v>
      </c>
      <c r="J21" s="65">
        <v>6279677</v>
      </c>
      <c r="K21" s="65">
        <v>0</v>
      </c>
      <c r="L21" s="65">
        <v>-274240</v>
      </c>
      <c r="M21" s="65">
        <v>0</v>
      </c>
      <c r="N21" s="65">
        <v>-11027</v>
      </c>
      <c r="O21" s="65">
        <v>0</v>
      </c>
      <c r="P21" s="65">
        <v>0</v>
      </c>
      <c r="Q21" s="65">
        <v>0</v>
      </c>
      <c r="R21" s="65">
        <v>0</v>
      </c>
      <c r="S21" s="65">
        <v>107535768</v>
      </c>
      <c r="T21" s="65">
        <v>0</v>
      </c>
      <c r="U21" s="66">
        <f t="shared" si="4"/>
        <v>-547622</v>
      </c>
      <c r="V21" s="65">
        <v>0</v>
      </c>
      <c r="W21" s="66">
        <f t="shared" si="3"/>
        <v>-547622</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79731</v>
      </c>
      <c r="W26" s="66">
        <f t="shared" si="3"/>
        <v>79731</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-5584421</v>
      </c>
      <c r="T27" s="65">
        <v>5584421</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125859040</v>
      </c>
      <c r="I29" s="68">
        <f t="shared" ref="I29:W29" si="5">SUM(I10:I28)</f>
        <v>6430886</v>
      </c>
      <c r="J29" s="68">
        <f t="shared" si="5"/>
        <v>6292952</v>
      </c>
      <c r="K29" s="68">
        <f t="shared" si="5"/>
        <v>245102</v>
      </c>
      <c r="L29" s="68">
        <f t="shared" si="5"/>
        <v>325660</v>
      </c>
      <c r="M29" s="68">
        <f t="shared" si="5"/>
        <v>0</v>
      </c>
      <c r="N29" s="68">
        <f t="shared" si="5"/>
        <v>0</v>
      </c>
      <c r="O29" s="68">
        <f t="shared" si="5"/>
        <v>0</v>
      </c>
      <c r="P29" s="68">
        <f t="shared" si="5"/>
        <v>0</v>
      </c>
      <c r="Q29" s="68">
        <f t="shared" si="5"/>
        <v>0</v>
      </c>
      <c r="R29" s="68">
        <f t="shared" si="5"/>
        <v>0</v>
      </c>
      <c r="S29" s="68">
        <f t="shared" si="5"/>
        <v>11335094</v>
      </c>
      <c r="T29" s="68">
        <f t="shared" si="5"/>
        <v>1851438</v>
      </c>
      <c r="U29" s="68">
        <f t="shared" si="5"/>
        <v>151688852</v>
      </c>
      <c r="V29" s="68">
        <f t="shared" si="5"/>
        <v>995932</v>
      </c>
      <c r="W29" s="68">
        <f t="shared" si="5"/>
        <v>152684784</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1851438</v>
      </c>
      <c r="U32" s="66">
        <f t="shared" si="7"/>
        <v>1851438</v>
      </c>
      <c r="V32" s="66">
        <f t="shared" si="7"/>
        <v>0</v>
      </c>
      <c r="W32" s="66">
        <f t="shared" si="7"/>
        <v>1851438</v>
      </c>
    </row>
    <row r="33" spans="1:23" ht="30.75" customHeight="1" x14ac:dyDescent="0.2">
      <c r="A33" s="291" t="s">
        <v>346</v>
      </c>
      <c r="B33" s="291"/>
      <c r="C33" s="291"/>
      <c r="D33" s="291"/>
      <c r="E33" s="291"/>
      <c r="F33" s="291"/>
      <c r="G33" s="8">
        <v>26</v>
      </c>
      <c r="H33" s="68">
        <f>SUM(H21:H28)</f>
        <v>-105986560</v>
      </c>
      <c r="I33" s="68">
        <f t="shared" ref="I33:W33" si="8">SUM(I21:I28)</f>
        <v>-8639720</v>
      </c>
      <c r="J33" s="68">
        <f t="shared" si="8"/>
        <v>6279677</v>
      </c>
      <c r="K33" s="68">
        <f t="shared" si="8"/>
        <v>0</v>
      </c>
      <c r="L33" s="68">
        <f t="shared" si="8"/>
        <v>-274240</v>
      </c>
      <c r="M33" s="68">
        <f t="shared" si="8"/>
        <v>0</v>
      </c>
      <c r="N33" s="68">
        <f t="shared" si="8"/>
        <v>-11027</v>
      </c>
      <c r="O33" s="68">
        <f t="shared" si="8"/>
        <v>0</v>
      </c>
      <c r="P33" s="68">
        <f t="shared" si="8"/>
        <v>0</v>
      </c>
      <c r="Q33" s="68">
        <f t="shared" si="8"/>
        <v>0</v>
      </c>
      <c r="R33" s="68">
        <f t="shared" si="8"/>
        <v>0</v>
      </c>
      <c r="S33" s="68">
        <f t="shared" si="8"/>
        <v>101951347</v>
      </c>
      <c r="T33" s="68">
        <f t="shared" si="8"/>
        <v>5584421</v>
      </c>
      <c r="U33" s="68">
        <f t="shared" si="8"/>
        <v>-547622</v>
      </c>
      <c r="V33" s="68">
        <f t="shared" si="8"/>
        <v>79731</v>
      </c>
      <c r="W33" s="68">
        <f t="shared" si="8"/>
        <v>-467891</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125859040</v>
      </c>
      <c r="I35" s="65">
        <v>6430886</v>
      </c>
      <c r="J35" s="65">
        <v>6292952</v>
      </c>
      <c r="K35" s="65">
        <v>245102</v>
      </c>
      <c r="L35" s="65">
        <v>325660</v>
      </c>
      <c r="M35" s="65">
        <v>0</v>
      </c>
      <c r="N35" s="65">
        <v>0</v>
      </c>
      <c r="O35" s="65">
        <v>0</v>
      </c>
      <c r="P35" s="65">
        <v>0</v>
      </c>
      <c r="Q35" s="65">
        <v>0</v>
      </c>
      <c r="R35" s="65">
        <v>0</v>
      </c>
      <c r="S35" s="65">
        <v>11335094</v>
      </c>
      <c r="T35" s="65">
        <v>-1432834</v>
      </c>
      <c r="U35" s="69">
        <f t="shared" ref="U35:U37" si="9">H35+I35+J35+K35-L35+M35+N35+O35+P35+Q35+R35+S35+T35</f>
        <v>148404580</v>
      </c>
      <c r="V35" s="65">
        <v>995932</v>
      </c>
      <c r="W35" s="69">
        <f t="shared" ref="W35:W37" si="10">U35+V35</f>
        <v>149400512</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125859040</v>
      </c>
      <c r="I38" s="69">
        <f t="shared" ref="I38:W38" si="11">I35+I36+I37</f>
        <v>6430886</v>
      </c>
      <c r="J38" s="69">
        <f t="shared" si="11"/>
        <v>6292952</v>
      </c>
      <c r="K38" s="69">
        <f t="shared" si="11"/>
        <v>245102</v>
      </c>
      <c r="L38" s="69">
        <f t="shared" si="11"/>
        <v>325660</v>
      </c>
      <c r="M38" s="69">
        <f t="shared" si="11"/>
        <v>0</v>
      </c>
      <c r="N38" s="69">
        <f t="shared" si="11"/>
        <v>0</v>
      </c>
      <c r="O38" s="69">
        <f t="shared" si="11"/>
        <v>0</v>
      </c>
      <c r="P38" s="69">
        <f t="shared" si="11"/>
        <v>0</v>
      </c>
      <c r="Q38" s="69">
        <f t="shared" si="11"/>
        <v>0</v>
      </c>
      <c r="R38" s="69">
        <f t="shared" si="11"/>
        <v>0</v>
      </c>
      <c r="S38" s="69">
        <f t="shared" si="11"/>
        <v>11335094</v>
      </c>
      <c r="T38" s="69">
        <f t="shared" si="11"/>
        <v>-1432834</v>
      </c>
      <c r="U38" s="69">
        <f t="shared" si="11"/>
        <v>148404580</v>
      </c>
      <c r="V38" s="69">
        <f t="shared" si="11"/>
        <v>995932</v>
      </c>
      <c r="W38" s="69">
        <f t="shared" si="11"/>
        <v>149400512</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448097</v>
      </c>
      <c r="W54" s="69">
        <f t="shared" si="13"/>
        <v>448097</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1876631</v>
      </c>
      <c r="T55" s="65">
        <v>0</v>
      </c>
      <c r="U55" s="69">
        <f t="shared" si="12"/>
        <v>1876631</v>
      </c>
      <c r="V55" s="65">
        <v>0</v>
      </c>
      <c r="W55" s="69">
        <f t="shared" si="13"/>
        <v>1876631</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125859040</v>
      </c>
      <c r="I57" s="70">
        <f t="shared" ref="I57:W57" si="14">SUM(I38:I56)</f>
        <v>6430886</v>
      </c>
      <c r="J57" s="70">
        <f t="shared" si="14"/>
        <v>6292952</v>
      </c>
      <c r="K57" s="70">
        <f t="shared" si="14"/>
        <v>245102</v>
      </c>
      <c r="L57" s="70">
        <f t="shared" si="14"/>
        <v>325660</v>
      </c>
      <c r="M57" s="70">
        <f t="shared" si="14"/>
        <v>0</v>
      </c>
      <c r="N57" s="70">
        <f t="shared" si="14"/>
        <v>0</v>
      </c>
      <c r="O57" s="70">
        <f t="shared" si="14"/>
        <v>0</v>
      </c>
      <c r="P57" s="70">
        <f t="shared" si="14"/>
        <v>0</v>
      </c>
      <c r="Q57" s="70">
        <f t="shared" si="14"/>
        <v>0</v>
      </c>
      <c r="R57" s="70">
        <f t="shared" si="14"/>
        <v>0</v>
      </c>
      <c r="S57" s="70">
        <f t="shared" si="14"/>
        <v>13211725</v>
      </c>
      <c r="T57" s="70">
        <f t="shared" si="14"/>
        <v>-1432834</v>
      </c>
      <c r="U57" s="70">
        <f t="shared" si="14"/>
        <v>150281211</v>
      </c>
      <c r="V57" s="70">
        <f t="shared" si="14"/>
        <v>1444029</v>
      </c>
      <c r="W57" s="70">
        <f t="shared" si="14"/>
        <v>151725240</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1876631</v>
      </c>
      <c r="T61" s="70">
        <f t="shared" si="17"/>
        <v>0</v>
      </c>
      <c r="U61" s="70">
        <f t="shared" si="17"/>
        <v>1876631</v>
      </c>
      <c r="V61" s="70">
        <f t="shared" si="17"/>
        <v>448097</v>
      </c>
      <c r="W61" s="70">
        <f t="shared" si="17"/>
        <v>2324728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9685039370078741" right="0.19685039370078741" top="0.19685039370078741" bottom="0.19685039370078741"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4" t="s">
        <v>458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Dario Mužić</cp:lastModifiedBy>
  <cp:lastPrinted>2021-04-30T13:29:14Z</cp:lastPrinted>
  <dcterms:created xsi:type="dcterms:W3CDTF">2008-10-17T11:51:54Z</dcterms:created>
  <dcterms:modified xsi:type="dcterms:W3CDTF">2021-04-30T13:29:26Z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