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E401CDD7-6103-4F92-8EB5-B7011C476551}" xr6:coauthVersionLast="47" xr6:coauthVersionMax="47" xr10:uidLastSave="{00000000-0000-0000-0000-000000000000}"/>
  <bookViews>
    <workbookView xWindow="-120" yWindow="-120" windowWidth="19440" windowHeight="150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Bilješke!$A$1:$I$39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I133" i="18" s="1"/>
  <c r="H57" i="20"/>
  <c r="H59" i="20" s="1"/>
  <c r="I24" i="20"/>
  <c r="I27" i="20" s="1"/>
  <c r="I55" i="20"/>
  <c r="H72" i="18"/>
  <c r="I44"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<sst xmlns="http://schemas.openxmlformats.org/spreadsheetml/2006/main" count="550" uniqueCount="478">
  <si>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</si>
  <si>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</si>
  <si>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</si>
  <si>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</si>
  <si>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</si>
  <si>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</si>
  <si>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</si>
  <si>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</si>
  <si>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</si>
  <si>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</si>
  <si>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</si>
  <si>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</si>
  <si>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</si>
  <si>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</si>
  <si>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</si>
  <si>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</si>
  <si>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</si>
  <si>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</si>
  <si>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</si>
  <si>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</si>
  <si>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</si>
  <si>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</si>
  <si>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</si>
  <si>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</si>
  <si>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</si>
  <si>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</si>
  <si>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</si>
  <si>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</si>
  <si>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</si>
  <si>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</si>
  <si>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</si>
  <si>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</si>
  <si>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</si>
  <si>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</si>
  <si>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</si>
  <si>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</si>
  <si>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</si>
  <si>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</si>
  <si>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</si>
  <si>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</si>
  <si>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</si>
  <si>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</si>
  <si>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</si>
  <si>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</si>
  <si>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</si>
  <si>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</si>
  <si>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</si>
  <si>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</si>
  <si>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</si>
  <si>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</si>
  <si>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</si>
  <si>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</si>
  <si>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</si>
  <si>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</si>
  <si>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</si>
  <si>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</si>
  <si>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</si>
  <si>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</si>
  <si>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</si>
  <si>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</si>
  <si>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</si>
  <si>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</si>
  <si>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</si>
  <si>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</si>
  <si>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</si>
  <si>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</si>
  <si>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</si>
  <si>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</si>
  <si>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</si>
  <si>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</si>
  <si>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</si>
  <si>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</si>
  <si>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</si>
  <si>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</si>
  <si>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</si>
  <si>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</si>
  <si>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</si>
  <si>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</si>
  <si>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</si>
  <si>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</si>
  <si>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</si>
  <si>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</si>
  <si>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</si>
  <si>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</si>
  <si>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</si>
  <si>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</si>
  <si>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</si>
  <si>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</si>
  <si>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</si>
  <si>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</si>
  <si>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</si>
  <si>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</si>
  <si>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</si>
  <si>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</si>
  <si>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</si>
  <si>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</si>
  <si>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</si>
  <si>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</si>
  <si>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</si>
  <si>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</si>
  <si>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</si>
  <si>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</si>
  <si>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</si>
  <si>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</si>
  <si>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</si>
  <si>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</si>
  <si>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</si>
  <si>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</si>
  <si>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</si>
  <si>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</si>
  <si>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</si>
  <si>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</si>
  <si>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</si>
  <si>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</si>
  <si>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</si>
  <si>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</si>
  <si>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</si>
  <si>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</si>
  <si>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</si>
  <si>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</si>
  <si>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</si>
  <si>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</si>
  <si>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</si>
  <si>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</si>
  <si>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</si>
  <si>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</si>
  <si>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</si>
  <si>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</si>
  <si>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</si>
  <si>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</si>
  <si>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</si>
  <si>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</si>
  <si>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</si>
  <si>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</si>
  <si>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</si>
  <si>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</si>
  <si>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</si>
  <si>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</si>
  <si>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</si>
  <si>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</si>
  <si>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</si>
  <si>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</si>
  <si>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</si>
  <si>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</si>
  <si>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</si>
  <si>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</si>
  <si>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</si>
  <si>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</si>
  <si>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</si>
  <si>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</si>
  <si>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</si>
  <si>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</si>
  <si>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</si>
  <si>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</si>
  <si>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</si>
  <si>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</si>
  <si>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</si>
  <si>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</si>
  <si>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</si>
  <si>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</si>
  <si>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</si>
  <si>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</si>
  <si>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</si>
  <si>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</si>
  <si>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</si>
  <si>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</si>
  <si>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</si>
  <si>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</si>
  <si>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</si>
  <si>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</si>
  <si>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</si>
  <si>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</si>
  <si>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</si>
  <si>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</si>
  <si>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</si>
  <si>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</si>
  <si>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</si>
  <si>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</si>
  <si>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</si>
  <si>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</si>
  <si>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</si>
  <si>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</si>
  <si>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</si>
  <si>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</si>
  <si>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</si>
  <si>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</si>
  <si>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</si>
  <si>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</si>
  <si>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</si>
  <si>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</si>
  <si>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</si>
  <si>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</si>
  <si>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</si>
  <si>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</si>
  <si>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</si>
  <si>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</si>
  <si>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</si>
  <si>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</si>
  <si>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</si>
  <si>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</si>
  <si>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</si>
  <si>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</si>
  <si>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</si>
  <si>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</si>
  <si>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</si>
  <si>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</si>
  <si>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</si>
  <si>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</si>
  <si>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</si>
  <si>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</si>
  <si>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</si>
  <si>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</si>
  <si>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</si>
  <si>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</si>
  <si>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</si>
  <si>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</si>
  <si>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</si>
  <si>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</si>
  <si>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</si>
  <si>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</si>
  <si>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</si>
  <si>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</si>
  <si>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</si>
  <si>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</si>
  <si>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</si>
  <si>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</si>
  <si>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</si>
  <si>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</si>
  <si>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</si>
  <si>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</si>
  <si>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</si>
  <si>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</si>
  <si>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</si>
  <si>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</si>
  <si>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</si>
  <si>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</si>
  <si>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</si>
  <si>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</si>
  <si>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</si>
  <si>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</si>
  <si>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</si>
  <si>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</si>
  <si>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</si>
  <si>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</si>
  <si>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</si>
  <si>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</si>
  <si>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</si>
  <si>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</si>
  <si>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</si>
  <si>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</si>
  <si>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</si>
  <si>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</si>
  <si>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</si>
  <si>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</si>
  <si>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</si>
  <si>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</si>
  <si>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</si>
  <si>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</si>
  <si>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</si>
  <si>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</si>
  <si>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</si>
  <si>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</si>
  <si>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</si>
  <si>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</si>
  <si>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</si>
  <si>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</si>
  <si>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</si>
  <si>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</si>
  <si>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</si>
  <si>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</si>
  <si>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</si>
  <si>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</si>
  <si>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</si>
  <si>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</si>
  <si>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</si>
  <si>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</si>
  <si>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</si>
  <si>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</si>
  <si>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</si>
  <si>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</si>
  <si>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</si>
  <si>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</si>
  <si>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</si>
  <si>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</si>
  <si>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</si>
  <si>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</si>
  <si>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</si>
  <si>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</si>
  <si>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</si>
  <si>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</si>
  <si>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</si>
  <si>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</si>
  <si>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</si>
  <si>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</si>
  <si>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</si>
  <si>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</si>
  <si>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</si>
  <si>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</si>
  <si>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</si>
  <si>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</si>
  <si>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</si>
  <si>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</si>
  <si>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</si>
  <si>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</si>
  <si>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</si>
  <si>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</si>
  <si>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</si>
  <si>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</si>
  <si>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</si>
  <si>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</si>
  <si>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</si>
  <si>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</si>
  <si>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</si>
  <si>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</si>
  <si>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</si>
  <si>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</si>
  <si>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</si>
  <si>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</si>
  <si>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</si>
  <si>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</si>
  <si>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</si>
  <si>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</si>
  <si>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</si>
  <si>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</si>
  <si>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</si>
  <si>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</si>
  <si>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</si>
  <si>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</si>
  <si>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</si>
  <si>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</si>
  <si>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</si>
  <si>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</si>
  <si>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</si>
  <si>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</si>
  <si>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</si>
  <si>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</si>
  <si>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</si>
  <si>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</si>
  <si>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</si>
  <si>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</si>
  <si>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</si>
  <si>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</si>
  <si>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</si>
  <si>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</si>
  <si>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</si>
  <si>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</si>
  <si>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</si>
  <si>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</si>
  <si>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</si>
  <si>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</si>
  <si>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</si>
  <si>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</si>
  <si>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</si>
  <si>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</si>
  <si>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</si>
  <si>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</si>
  <si>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</si>
  <si>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</si>
  <si>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</si>
  <si>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</si>
  <si>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</si>
  <si>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</si>
  <si>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</si>
  <si>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</si>
  <si>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</si>
  <si>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</si>
  <si>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</si>
  <si>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</si>
  <si>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</si>
  <si>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</si>
  <si>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</si>
  <si>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</si>
  <si>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</si>
  <si>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</si>
  <si>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</si>
  <si>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</si>
  <si>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</si>
  <si>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</si>
  <si>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</si>
  <si>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</si>
  <si>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</si>
  <si>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</si>
  <si>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</si>
  <si>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</si>
  <si>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</si>
  <si>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</si>
  <si>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</si>
  <si>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</si>
  <si>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</si>
  <si>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</si>
  <si>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</si>
  <si>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</si>
  <si>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</si>
  <si>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</si>
  <si>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</si>
  <si>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</si>
  <si>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</si>
  <si>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</si>
  <si>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</si>
  <si>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</si>
  <si>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</si>
  <si>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</si>
  <si>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</si>
  <si>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</si>
  <si>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</si>
  <si>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</si>
  <si>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</si>
  <si>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</si>
  <si>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</si>
  <si>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</si>
  <si>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</si>
  <si>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</si>
  <si>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</si>
  <si>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</si>
  <si>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</si>
  <si>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</si>
  <si>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</si>
  <si>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</si>
  <si>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</si>
  <si>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</si>
  <si>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</si>
  <si>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</si>
  <si>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</si>
  <si>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</si>
  <si>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</si>
  <si>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</si>
  <si>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</si>
  <si>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</si>
  <si>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</si>
  <si>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</si>
  <si>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</si>
  <si>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</si>
  <si>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</si>
  <si>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</si>
  <si>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</si>
  <si>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</si>
  <si>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</si>
  <si>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</si>
  <si>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</si>
  <si>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</si>
  <si>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</si>
  <si>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</si>
  <si>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</si>
  <si>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</si>
  <si>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</si>
  <si>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</si>
  <si>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</si>
  <si>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</si>
  <si>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</si>
  <si>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</si>
  <si>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3040135</t>
  </si>
  <si>
    <t>HR</t>
  </si>
  <si>
    <t>40031685</t>
  </si>
  <si>
    <t>84596290185</t>
  </si>
  <si>
    <t>74780000Q0EH2QXV9E11</t>
  </si>
  <si>
    <t>LOŠINJSKA PLOVIDBA HOLDING d.d.</t>
  </si>
  <si>
    <t>Mali Lošinj</t>
  </si>
  <si>
    <t>Lošinjskih brodograditelja 47</t>
  </si>
  <si>
    <t>dario.muzic@losinjplov.hr</t>
  </si>
  <si>
    <t>www.lp-holding.hr</t>
  </si>
  <si>
    <t>Obveznik: LOŠINJSKA PLOVIDBA HOLDING d.d.</t>
  </si>
  <si>
    <t>Dario Mužić</t>
  </si>
  <si>
    <t>+385 (0)51 750 266</t>
  </si>
  <si>
    <t>LOŠINJSKA PLOVIDBA BRODOGRADILIŠTE d.o.o.</t>
  </si>
  <si>
    <t>Lošinjskih brodograditelja 55b, Mali Lošinj</t>
  </si>
  <si>
    <t>LOŠINJSKA PLOVIDBA TURIZAM d.o.o.</t>
  </si>
  <si>
    <t>Lošinjskih brodograditelja 47, Mali Lošinj</t>
  </si>
  <si>
    <t>MORUS ALBA d.o.o.</t>
  </si>
  <si>
    <t>ASPARAGUS d.o.o.</t>
  </si>
  <si>
    <t>ARCTURUS d.o.o.</t>
  </si>
  <si>
    <t>LP - BRODSKI SERVISI d.o.o.</t>
  </si>
  <si>
    <t>Iris Nova d.o.o.</t>
  </si>
  <si>
    <t>Bojan Blagojević</t>
  </si>
  <si>
    <t>30.09.2023.</t>
  </si>
  <si>
    <t xml:space="preserve">stanje na dan 30.09.2023. </t>
  </si>
  <si>
    <t>u razdoblju 01.01.2023. do 30.09.2023.</t>
  </si>
  <si>
    <t xml:space="preserve">BILJEŠKE UZ FINANCIJSKE IZVJEŠTAJE - TFI
(koji se sastavljaju za tromjesečna razdoblja)
Naziv izdavatelja:   LOŠINJSKA PLOVIDBA HOLDING d.d.
OIB:   84596290185
Izvještajno razdoblje: 01.01.2023.-30.09.2023.
Financijski izvještaj za razdoblje od 01.01.2023. - 30.09.2023.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</si>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</sst>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17" sqref="C17:D1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t="s">
        <v>449</v>
      </c>
      <c r="F4" s="139"/>
      <c r="G4" s="99" t="s">
        <v>0</v>
      </c>
      <c r="H4" s="138" t="s">
        <v>473</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450</v>
      </c>
      <c r="D11" s="146"/>
      <c r="E11" s="108"/>
      <c r="F11" s="154" t="s">
        <v>333</v>
      </c>
      <c r="G11" s="144"/>
      <c r="H11" s="155" t="s">
        <v>451</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452</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453</v>
      </c>
      <c r="D15" s="146"/>
      <c r="E15" s="163"/>
      <c r="F15" s="164"/>
      <c r="G15" s="109" t="s">
        <v>334</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477</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51550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185</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338</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t="s">
        <v>463</v>
      </c>
      <c r="B37" s="173"/>
      <c r="C37" s="173"/>
      <c r="D37" s="173"/>
      <c r="E37" s="172" t="s">
        <v>464</v>
      </c>
      <c r="F37" s="173"/>
      <c r="G37" s="173"/>
      <c r="H37" s="173"/>
      <c r="I37" s="174"/>
      <c r="J37" s="89">
        <v>3040143</v>
      </c>
    </row>
    <row r="38" spans="1:10" x14ac:dyDescent="0.25">
      <c r="A38" s="78"/>
      <c r="B38" s="88"/>
      <c r="C38" s="91"/>
      <c r="D38" s="175"/>
      <c r="E38" s="175"/>
      <c r="F38" s="175"/>
      <c r="G38" s="175"/>
      <c r="H38" s="175"/>
      <c r="I38" s="175"/>
      <c r="J38" s="79"/>
    </row>
    <row r="39" spans="1:10" x14ac:dyDescent="0.25">
      <c r="A39" s="172" t="s">
        <v>465</v>
      </c>
      <c r="B39" s="173"/>
      <c r="C39" s="173"/>
      <c r="D39" s="174"/>
      <c r="E39" s="172" t="s">
        <v>466</v>
      </c>
      <c r="F39" s="173"/>
      <c r="G39" s="173"/>
      <c r="H39" s="173"/>
      <c r="I39" s="174"/>
      <c r="J39" s="40">
        <v>3040160</v>
      </c>
    </row>
    <row r="40" spans="1:10" x14ac:dyDescent="0.25">
      <c r="A40" s="78"/>
      <c r="B40" s="88"/>
      <c r="C40" s="91"/>
      <c r="D40" s="90"/>
      <c r="E40" s="175"/>
      <c r="F40" s="175"/>
      <c r="G40" s="175"/>
      <c r="H40" s="175"/>
      <c r="I40" s="87"/>
      <c r="J40" s="79"/>
    </row>
    <row r="41" spans="1:10" x14ac:dyDescent="0.25">
      <c r="A41" s="172" t="s">
        <v>467</v>
      </c>
      <c r="B41" s="173"/>
      <c r="C41" s="173"/>
      <c r="D41" s="174"/>
      <c r="E41" s="172" t="s">
        <v>466</v>
      </c>
      <c r="F41" s="173"/>
      <c r="G41" s="173"/>
      <c r="H41" s="173"/>
      <c r="I41" s="174"/>
      <c r="J41" s="40">
        <v>1282166</v>
      </c>
    </row>
    <row r="42" spans="1:10" x14ac:dyDescent="0.25">
      <c r="A42" s="78"/>
      <c r="B42" s="88"/>
      <c r="C42" s="91"/>
      <c r="D42" s="90"/>
      <c r="E42" s="175"/>
      <c r="F42" s="175"/>
      <c r="G42" s="175"/>
      <c r="H42" s="175"/>
      <c r="I42" s="87"/>
      <c r="J42" s="79"/>
    </row>
    <row r="43" spans="1:10" x14ac:dyDescent="0.25">
      <c r="A43" s="172" t="s">
        <v>468</v>
      </c>
      <c r="B43" s="173"/>
      <c r="C43" s="173"/>
      <c r="D43" s="174"/>
      <c r="E43" s="172" t="s">
        <v>466</v>
      </c>
      <c r="F43" s="173"/>
      <c r="G43" s="173"/>
      <c r="H43" s="173"/>
      <c r="I43" s="174"/>
      <c r="J43" s="40">
        <v>1256939</v>
      </c>
    </row>
    <row r="44" spans="1:10" x14ac:dyDescent="0.25">
      <c r="A44" s="80"/>
      <c r="B44" s="91"/>
      <c r="C44" s="177"/>
      <c r="D44" s="177"/>
      <c r="E44" s="165"/>
      <c r="F44" s="165"/>
      <c r="G44" s="177"/>
      <c r="H44" s="177"/>
      <c r="I44" s="177"/>
      <c r="J44" s="79"/>
    </row>
    <row r="45" spans="1:10" x14ac:dyDescent="0.25">
      <c r="A45" s="172" t="s">
        <v>469</v>
      </c>
      <c r="B45" s="173"/>
      <c r="C45" s="173"/>
      <c r="D45" s="174"/>
      <c r="E45" s="172" t="s">
        <v>466</v>
      </c>
      <c r="F45" s="173"/>
      <c r="G45" s="173"/>
      <c r="H45" s="173"/>
      <c r="I45" s="174"/>
      <c r="J45" s="40">
        <v>1282158</v>
      </c>
    </row>
    <row r="46" spans="1:10" x14ac:dyDescent="0.25">
      <c r="A46" s="80"/>
      <c r="B46" s="91"/>
      <c r="C46" s="91"/>
      <c r="D46" s="88"/>
      <c r="E46" s="165"/>
      <c r="F46" s="165"/>
      <c r="G46" s="177"/>
      <c r="H46" s="177"/>
      <c r="I46" s="88"/>
      <c r="J46" s="79"/>
    </row>
    <row r="47" spans="1:10" x14ac:dyDescent="0.25">
      <c r="A47" s="172" t="s">
        <v>470</v>
      </c>
      <c r="B47" s="173"/>
      <c r="C47" s="173"/>
      <c r="D47" s="174"/>
      <c r="E47" s="172" t="s">
        <v>466</v>
      </c>
      <c r="F47" s="173"/>
      <c r="G47" s="173"/>
      <c r="H47" s="173"/>
      <c r="I47" s="174"/>
      <c r="J47" s="40">
        <v>40245245</v>
      </c>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343</v>
      </c>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461</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462</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458</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t="s">
        <v>471</v>
      </c>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t="s">
        <v>472</v>
      </c>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7" zoomScale="110" zoomScaleNormal="100" zoomScaleSheetLayoutView="110" workbookViewId="0">
      <selection activeCell="I118" sqref="I11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474</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22473613</v>
      </c>
      <c r="I9" s="82">
        <f>I10+I17+I27+I38+I43</f>
        <v>18716603</v>
      </c>
    </row>
    <row r="10" spans="1:9" ht="12.75" customHeight="1" x14ac:dyDescent="0.2">
      <c r="A10" s="191" t="s">
        <v>5</v>
      </c>
      <c r="B10" s="191"/>
      <c r="C10" s="191"/>
      <c r="D10" s="191"/>
      <c r="E10" s="191"/>
      <c r="F10" s="191"/>
      <c r="G10" s="12">
        <v>3</v>
      </c>
      <c r="H10" s="82">
        <f>H11+H12+H13+H14+H15+H16</f>
        <v>262265</v>
      </c>
      <c r="I10" s="82">
        <f>I11+I12+I13+I14+I15+I16</f>
        <v>257374</v>
      </c>
    </row>
    <row r="11" spans="1:9" ht="12.75" customHeight="1" x14ac:dyDescent="0.2">
      <c r="A11" s="190" t="s">
        <v>6</v>
      </c>
      <c r="B11" s="190"/>
      <c r="C11" s="190"/>
      <c r="D11" s="190"/>
      <c r="E11" s="190"/>
      <c r="F11" s="190"/>
      <c r="G11" s="11">
        <v>4</v>
      </c>
      <c r="H11" s="18">
        <v>110072</v>
      </c>
      <c r="I11" s="18">
        <v>91990</v>
      </c>
    </row>
    <row r="12" spans="1:9" ht="22.9" customHeight="1" x14ac:dyDescent="0.2">
      <c r="A12" s="190" t="s">
        <v>7</v>
      </c>
      <c r="B12" s="190"/>
      <c r="C12" s="190"/>
      <c r="D12" s="190"/>
      <c r="E12" s="190"/>
      <c r="F12" s="190"/>
      <c r="G12" s="11">
        <v>5</v>
      </c>
      <c r="H12" s="18">
        <v>55831</v>
      </c>
      <c r="I12" s="18">
        <v>45719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96362</v>
      </c>
      <c r="I15" s="18">
        <v>119665</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14429352</v>
      </c>
      <c r="I17" s="82">
        <f>I18+I19+I20+I21+I22+I23+I24+I25+I26</f>
        <v>14854250</v>
      </c>
    </row>
    <row r="18" spans="1:9" ht="12.75" customHeight="1" x14ac:dyDescent="0.2">
      <c r="A18" s="190" t="s">
        <v>13</v>
      </c>
      <c r="B18" s="190"/>
      <c r="C18" s="190"/>
      <c r="D18" s="190"/>
      <c r="E18" s="190"/>
      <c r="F18" s="190"/>
      <c r="G18" s="11">
        <v>11</v>
      </c>
      <c r="H18" s="18">
        <v>3762116</v>
      </c>
      <c r="I18" s="18">
        <v>3712538</v>
      </c>
    </row>
    <row r="19" spans="1:9" ht="12.75" customHeight="1" x14ac:dyDescent="0.2">
      <c r="A19" s="190" t="s">
        <v>14</v>
      </c>
      <c r="B19" s="190"/>
      <c r="C19" s="190"/>
      <c r="D19" s="190"/>
      <c r="E19" s="190"/>
      <c r="F19" s="190"/>
      <c r="G19" s="11">
        <v>12</v>
      </c>
      <c r="H19" s="18">
        <v>6514603</v>
      </c>
      <c r="I19" s="18">
        <v>6733163</v>
      </c>
    </row>
    <row r="20" spans="1:9" ht="12.75" customHeight="1" x14ac:dyDescent="0.2">
      <c r="A20" s="190" t="s">
        <v>15</v>
      </c>
      <c r="B20" s="190"/>
      <c r="C20" s="190"/>
      <c r="D20" s="190"/>
      <c r="E20" s="190"/>
      <c r="F20" s="190"/>
      <c r="G20" s="11">
        <v>13</v>
      </c>
      <c r="H20" s="18">
        <v>576242</v>
      </c>
      <c r="I20" s="18">
        <v>562473</v>
      </c>
    </row>
    <row r="21" spans="1:9" ht="12.75" customHeight="1" x14ac:dyDescent="0.2">
      <c r="A21" s="190" t="s">
        <v>16</v>
      </c>
      <c r="B21" s="190"/>
      <c r="C21" s="190"/>
      <c r="D21" s="190"/>
      <c r="E21" s="190"/>
      <c r="F21" s="190"/>
      <c r="G21" s="11">
        <v>14</v>
      </c>
      <c r="H21" s="18">
        <v>1649500</v>
      </c>
      <c r="I21" s="18">
        <v>2247189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438032</v>
      </c>
    </row>
    <row r="24" spans="1:9" ht="12.75" customHeight="1" x14ac:dyDescent="0.2">
      <c r="A24" s="190" t="s">
        <v>19</v>
      </c>
      <c r="B24" s="190"/>
      <c r="C24" s="190"/>
      <c r="D24" s="190"/>
      <c r="E24" s="190"/>
      <c r="F24" s="190"/>
      <c r="G24" s="11">
        <v>17</v>
      </c>
      <c r="H24" s="18">
        <v>1464484</v>
      </c>
      <c r="I24" s="18">
        <v>751693</v>
      </c>
    </row>
    <row r="25" spans="1:9" ht="12.75" customHeight="1" x14ac:dyDescent="0.2">
      <c r="A25" s="190" t="s">
        <v>20</v>
      </c>
      <c r="B25" s="190"/>
      <c r="C25" s="190"/>
      <c r="D25" s="190"/>
      <c r="E25" s="190"/>
      <c r="F25" s="190"/>
      <c r="G25" s="11">
        <v>18</v>
      </c>
      <c r="H25" s="18">
        <v>12256</v>
      </c>
      <c r="I25" s="18">
        <v>12256</v>
      </c>
    </row>
    <row r="26" spans="1:9" ht="12.75" customHeight="1" x14ac:dyDescent="0.2">
      <c r="A26" s="190" t="s">
        <v>21</v>
      </c>
      <c r="B26" s="190"/>
      <c r="C26" s="190"/>
      <c r="D26" s="190"/>
      <c r="E26" s="190"/>
      <c r="F26" s="190"/>
      <c r="G26" s="11">
        <v>19</v>
      </c>
      <c r="H26" s="18">
        <v>450151</v>
      </c>
      <c r="I26" s="18">
        <v>396906</v>
      </c>
    </row>
    <row r="27" spans="1:9" ht="12.75" customHeight="1" x14ac:dyDescent="0.2">
      <c r="A27" s="191" t="s">
        <v>22</v>
      </c>
      <c r="B27" s="191"/>
      <c r="C27" s="191"/>
      <c r="D27" s="191"/>
      <c r="E27" s="191"/>
      <c r="F27" s="191"/>
      <c r="G27" s="12">
        <v>20</v>
      </c>
      <c r="H27" s="82">
        <f>SUM(H28:H37)</f>
        <v>7753258</v>
      </c>
      <c r="I27" s="82">
        <f>SUM(I28:I37)</f>
        <v>3576241</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544660</v>
      </c>
      <c r="I31" s="18">
        <v>544660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253230</v>
      </c>
      <c r="I34" s="18">
        <v>253230</v>
      </c>
    </row>
    <row r="35" spans="1:9" ht="12.75" customHeight="1" x14ac:dyDescent="0.2">
      <c r="A35" s="190" t="s">
        <v>30</v>
      </c>
      <c r="B35" s="190"/>
      <c r="C35" s="190"/>
      <c r="D35" s="190"/>
      <c r="E35" s="190"/>
      <c r="F35" s="190"/>
      <c r="G35" s="11">
        <v>28</v>
      </c>
      <c r="H35" s="18">
        <v>19176</v>
      </c>
      <c r="I35" s="18">
        <v>26074</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6936192</v>
      </c>
      <c r="I37" s="18">
        <v>2752277</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28738</v>
      </c>
      <c r="I43" s="18">
        <v>28738</v>
      </c>
    </row>
    <row r="44" spans="1:9" ht="12.75" customHeight="1" x14ac:dyDescent="0.2">
      <c r="A44" s="192" t="s">
        <v>303</v>
      </c>
      <c r="B44" s="192"/>
      <c r="C44" s="192"/>
      <c r="D44" s="192"/>
      <c r="E44" s="192"/>
      <c r="F44" s="192"/>
      <c r="G44" s="12">
        <v>37</v>
      </c>
      <c r="H44" s="82">
        <f>H45+H53+H60+H70</f>
        <v>6344310</v>
      </c>
      <c r="I44" s="82">
        <f>I45+I53+I60+I70</f>
        <v>13772562</v>
      </c>
    </row>
    <row r="45" spans="1:9" ht="12.75" customHeight="1" x14ac:dyDescent="0.2">
      <c r="A45" s="191" t="s">
        <v>39</v>
      </c>
      <c r="B45" s="191"/>
      <c r="C45" s="191"/>
      <c r="D45" s="191"/>
      <c r="E45" s="191"/>
      <c r="F45" s="191"/>
      <c r="G45" s="12">
        <v>38</v>
      </c>
      <c r="H45" s="82">
        <f>SUM(H46:H52)</f>
        <v>497159</v>
      </c>
      <c r="I45" s="82">
        <f>SUM(I46:I52)</f>
        <v>543124</v>
      </c>
    </row>
    <row r="46" spans="1:9" ht="12.75" customHeight="1" x14ac:dyDescent="0.2">
      <c r="A46" s="190" t="s">
        <v>40</v>
      </c>
      <c r="B46" s="190"/>
      <c r="C46" s="190"/>
      <c r="D46" s="190"/>
      <c r="E46" s="190"/>
      <c r="F46" s="190"/>
      <c r="G46" s="11">
        <v>39</v>
      </c>
      <c r="H46" s="18">
        <v>495568</v>
      </c>
      <c r="I46" s="18">
        <v>509611</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1591</v>
      </c>
      <c r="I49" s="18">
        <v>33513</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2066076</v>
      </c>
      <c r="I53" s="82">
        <f>SUM(I54:I59)</f>
        <v>3260253</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1343051</v>
      </c>
      <c r="I56" s="18">
        <v>1179944</v>
      </c>
    </row>
    <row r="57" spans="1:9" ht="12.75" customHeight="1" x14ac:dyDescent="0.2">
      <c r="A57" s="190" t="s">
        <v>51</v>
      </c>
      <c r="B57" s="190"/>
      <c r="C57" s="190"/>
      <c r="D57" s="190"/>
      <c r="E57" s="190"/>
      <c r="F57" s="190"/>
      <c r="G57" s="11">
        <v>50</v>
      </c>
      <c r="H57" s="18">
        <v>888</v>
      </c>
      <c r="I57" s="18">
        <v>7837</v>
      </c>
    </row>
    <row r="58" spans="1:9" ht="12.75" customHeight="1" x14ac:dyDescent="0.2">
      <c r="A58" s="190" t="s">
        <v>52</v>
      </c>
      <c r="B58" s="190"/>
      <c r="C58" s="190"/>
      <c r="D58" s="190"/>
      <c r="E58" s="190"/>
      <c r="F58" s="190"/>
      <c r="G58" s="11">
        <v>51</v>
      </c>
      <c r="H58" s="18">
        <v>581540</v>
      </c>
      <c r="I58" s="18">
        <v>757064</v>
      </c>
    </row>
    <row r="59" spans="1:9" ht="12.75" customHeight="1" x14ac:dyDescent="0.2">
      <c r="A59" s="190" t="s">
        <v>53</v>
      </c>
      <c r="B59" s="190"/>
      <c r="C59" s="190"/>
      <c r="D59" s="190"/>
      <c r="E59" s="190"/>
      <c r="F59" s="190"/>
      <c r="G59" s="11">
        <v>52</v>
      </c>
      <c r="H59" s="18">
        <v>140597</v>
      </c>
      <c r="I59" s="18">
        <v>1315408</v>
      </c>
    </row>
    <row r="60" spans="1:9" ht="12.75" customHeight="1" x14ac:dyDescent="0.2">
      <c r="A60" s="191" t="s">
        <v>54</v>
      </c>
      <c r="B60" s="191"/>
      <c r="C60" s="191"/>
      <c r="D60" s="191"/>
      <c r="E60" s="191"/>
      <c r="F60" s="191"/>
      <c r="G60" s="12">
        <v>53</v>
      </c>
      <c r="H60" s="82">
        <f>SUM(H61:H69)</f>
        <v>0</v>
      </c>
      <c r="I60" s="82">
        <f>SUM(I61:I69)</f>
        <v>3883</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3883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3781075</v>
      </c>
      <c r="I70" s="18">
        <v>9965302</v>
      </c>
    </row>
    <row r="71" spans="1:9" ht="12.75" customHeight="1" x14ac:dyDescent="0.2">
      <c r="A71" s="206" t="s">
        <v>58</v>
      </c>
      <c r="B71" s="206"/>
      <c r="C71" s="206"/>
      <c r="D71" s="206"/>
      <c r="E71" s="206"/>
      <c r="F71" s="206"/>
      <c r="G71" s="11">
        <v>64</v>
      </c>
      <c r="H71" s="18">
        <v>454049</v>
      </c>
      <c r="I71" s="18">
        <v>14935</v>
      </c>
    </row>
    <row r="72" spans="1:9" ht="12.75" customHeight="1" x14ac:dyDescent="0.2">
      <c r="A72" s="192" t="s">
        <v>304</v>
      </c>
      <c r="B72" s="192"/>
      <c r="C72" s="192"/>
      <c r="D72" s="192"/>
      <c r="E72" s="192"/>
      <c r="F72" s="192"/>
      <c r="G72" s="12">
        <v>65</v>
      </c>
      <c r="H72" s="82">
        <f>H8+H9+H44+H71</f>
        <v>29271972</v>
      </c>
      <c r="I72" s="82">
        <f>I8+I9+I44+I71</f>
        <v>32504100</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22000854</v>
      </c>
      <c r="I75" s="83">
        <f>I76+I77+I78+I84+I85+I91+I94+I97</f>
        <v>24736440</v>
      </c>
    </row>
    <row r="76" spans="1:9" ht="12.75" customHeight="1" x14ac:dyDescent="0.2">
      <c r="A76" s="190" t="s">
        <v>61</v>
      </c>
      <c r="B76" s="190"/>
      <c r="C76" s="190"/>
      <c r="D76" s="190"/>
      <c r="E76" s="190"/>
      <c r="F76" s="190"/>
      <c r="G76" s="11">
        <v>68</v>
      </c>
      <c r="H76" s="18">
        <v>16704365</v>
      </c>
      <c r="I76" s="18">
        <v>16560400</v>
      </c>
    </row>
    <row r="77" spans="1:9" ht="12.75" customHeight="1" x14ac:dyDescent="0.2">
      <c r="A77" s="190" t="s">
        <v>62</v>
      </c>
      <c r="B77" s="190"/>
      <c r="C77" s="190"/>
      <c r="D77" s="190"/>
      <c r="E77" s="190"/>
      <c r="F77" s="190"/>
      <c r="G77" s="11">
        <v>69</v>
      </c>
      <c r="H77" s="18">
        <v>853525</v>
      </c>
      <c r="I77" s="18">
        <v>928118</v>
      </c>
    </row>
    <row r="78" spans="1:9" ht="12.75" customHeight="1" x14ac:dyDescent="0.2">
      <c r="A78" s="191" t="s">
        <v>63</v>
      </c>
      <c r="B78" s="191"/>
      <c r="C78" s="191"/>
      <c r="D78" s="191"/>
      <c r="E78" s="191"/>
      <c r="F78" s="191"/>
      <c r="G78" s="12">
        <v>70</v>
      </c>
      <c r="H78" s="83">
        <f>SUM(H79:H83)</f>
        <v>1539708</v>
      </c>
      <c r="I78" s="83">
        <f>SUM(I79:I83)</f>
        <v>1510898</v>
      </c>
    </row>
    <row r="79" spans="1:9" ht="12.75" customHeight="1" x14ac:dyDescent="0.2">
      <c r="A79" s="190" t="s">
        <v>64</v>
      </c>
      <c r="B79" s="190"/>
      <c r="C79" s="190"/>
      <c r="D79" s="190"/>
      <c r="E79" s="190"/>
      <c r="F79" s="190"/>
      <c r="G79" s="11">
        <v>71</v>
      </c>
      <c r="H79" s="18">
        <v>835218</v>
      </c>
      <c r="I79" s="18">
        <v>835218</v>
      </c>
    </row>
    <row r="80" spans="1:9" ht="12.75" customHeight="1" x14ac:dyDescent="0.2">
      <c r="A80" s="190" t="s">
        <v>65</v>
      </c>
      <c r="B80" s="190"/>
      <c r="C80" s="190"/>
      <c r="D80" s="190"/>
      <c r="E80" s="190"/>
      <c r="F80" s="190"/>
      <c r="G80" s="11">
        <v>72</v>
      </c>
      <c r="H80" s="18">
        <v>32531</v>
      </c>
      <c r="I80" s="18">
        <v>89598</v>
      </c>
    </row>
    <row r="81" spans="1:9" ht="12.75" customHeight="1" x14ac:dyDescent="0.2">
      <c r="A81" s="190" t="s">
        <v>66</v>
      </c>
      <c r="B81" s="190"/>
      <c r="C81" s="190"/>
      <c r="D81" s="190"/>
      <c r="E81" s="190"/>
      <c r="F81" s="190"/>
      <c r="G81" s="11">
        <v>73</v>
      </c>
      <c r="H81" s="18">
        <v>-43223</v>
      </c>
      <c r="I81" s="18">
        <v>-129100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715182</v>
      </c>
      <c r="I83" s="18">
        <v>715182</v>
      </c>
    </row>
    <row r="84" spans="1:9" ht="12.75" customHeight="1" x14ac:dyDescent="0.2">
      <c r="A84" s="207" t="s">
        <v>69</v>
      </c>
      <c r="B84" s="207"/>
      <c r="C84" s="207"/>
      <c r="D84" s="207"/>
      <c r="E84" s="207"/>
      <c r="F84" s="207"/>
      <c r="G84" s="42">
        <v>76</v>
      </c>
      <c r="H84" s="43">
        <v>0</v>
      </c>
      <c r="I84" s="43">
        <v>0</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1735022</v>
      </c>
      <c r="I91" s="82">
        <f>I92-I93</f>
        <v>2732689</v>
      </c>
    </row>
    <row r="92" spans="1:9" ht="12.75" customHeight="1" x14ac:dyDescent="0.2">
      <c r="A92" s="190" t="s">
        <v>72</v>
      </c>
      <c r="B92" s="190"/>
      <c r="C92" s="190"/>
      <c r="D92" s="190"/>
      <c r="E92" s="190"/>
      <c r="F92" s="190"/>
      <c r="G92" s="11">
        <v>84</v>
      </c>
      <c r="H92" s="18">
        <v>1735022</v>
      </c>
      <c r="I92" s="18">
        <v>2732689</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1035225</v>
      </c>
      <c r="I94" s="82">
        <f>I95-I96</f>
        <v>2871101</v>
      </c>
    </row>
    <row r="95" spans="1:9" ht="12.75" customHeight="1" x14ac:dyDescent="0.2">
      <c r="A95" s="190" t="s">
        <v>74</v>
      </c>
      <c r="B95" s="190"/>
      <c r="C95" s="190"/>
      <c r="D95" s="190"/>
      <c r="E95" s="190"/>
      <c r="F95" s="190"/>
      <c r="G95" s="11">
        <v>87</v>
      </c>
      <c r="H95" s="18">
        <v>1035225</v>
      </c>
      <c r="I95" s="18">
        <v>2871101</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133009</v>
      </c>
      <c r="I97" s="18">
        <v>133234</v>
      </c>
    </row>
    <row r="98" spans="1:9" ht="12.75" customHeight="1" x14ac:dyDescent="0.2">
      <c r="A98" s="192" t="s">
        <v>355</v>
      </c>
      <c r="B98" s="192"/>
      <c r="C98" s="192"/>
      <c r="D98" s="192"/>
      <c r="E98" s="192"/>
      <c r="F98" s="192"/>
      <c r="G98" s="12">
        <v>90</v>
      </c>
      <c r="H98" s="82">
        <f>SUM(H99:H104)</f>
        <v>348015</v>
      </c>
      <c r="I98" s="82">
        <f>SUM(I99:I104)</f>
        <v>289921</v>
      </c>
    </row>
    <row r="99" spans="1:9" ht="12.75" customHeight="1" x14ac:dyDescent="0.2">
      <c r="A99" s="190" t="s">
        <v>77</v>
      </c>
      <c r="B99" s="190"/>
      <c r="C99" s="190"/>
      <c r="D99" s="190"/>
      <c r="E99" s="190"/>
      <c r="F99" s="190"/>
      <c r="G99" s="11">
        <v>91</v>
      </c>
      <c r="H99" s="18">
        <v>115138</v>
      </c>
      <c r="I99" s="18">
        <v>2129</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232877</v>
      </c>
      <c r="I104" s="18">
        <v>287792</v>
      </c>
    </row>
    <row r="105" spans="1:9" ht="12.75" customHeight="1" x14ac:dyDescent="0.2">
      <c r="A105" s="192" t="s">
        <v>356</v>
      </c>
      <c r="B105" s="192"/>
      <c r="C105" s="192"/>
      <c r="D105" s="192"/>
      <c r="E105" s="192"/>
      <c r="F105" s="192"/>
      <c r="G105" s="12">
        <v>97</v>
      </c>
      <c r="H105" s="82">
        <f>SUM(H106:H116)</f>
        <v>3315640</v>
      </c>
      <c r="I105" s="82">
        <f>SUM(I106:I116)</f>
        <v>4129590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3263538</v>
      </c>
      <c r="I111" s="18">
        <v>4128881</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101</v>
      </c>
      <c r="I114" s="18">
        <v>101</v>
      </c>
    </row>
    <row r="115" spans="1:9" ht="12.75" customHeight="1" x14ac:dyDescent="0.2">
      <c r="A115" s="190" t="s">
        <v>92</v>
      </c>
      <c r="B115" s="190"/>
      <c r="C115" s="190"/>
      <c r="D115" s="190"/>
      <c r="E115" s="190"/>
      <c r="F115" s="190"/>
      <c r="G115" s="11">
        <v>107</v>
      </c>
      <c r="H115" s="18">
        <v>51803</v>
      </c>
      <c r="I115" s="18">
        <v>410</v>
      </c>
    </row>
    <row r="116" spans="1:9" ht="12.75" customHeight="1" x14ac:dyDescent="0.2">
      <c r="A116" s="190" t="s">
        <v>93</v>
      </c>
      <c r="B116" s="190"/>
      <c r="C116" s="190"/>
      <c r="D116" s="190"/>
      <c r="E116" s="190"/>
      <c r="F116" s="190"/>
      <c r="G116" s="11">
        <v>108</v>
      </c>
      <c r="H116" s="18">
        <v>198</v>
      </c>
      <c r="I116" s="18">
        <v>198</v>
      </c>
    </row>
    <row r="117" spans="1:9" ht="12.75" customHeight="1" x14ac:dyDescent="0.2">
      <c r="A117" s="192" t="s">
        <v>357</v>
      </c>
      <c r="B117" s="192"/>
      <c r="C117" s="192"/>
      <c r="D117" s="192"/>
      <c r="E117" s="192"/>
      <c r="F117" s="192"/>
      <c r="G117" s="12">
        <v>109</v>
      </c>
      <c r="H117" s="82">
        <f>SUM(H118:H131)</f>
        <v>3175138</v>
      </c>
      <c r="I117" s="82">
        <f>SUM(I118:I131)</f>
        <v>3055669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920898</v>
      </c>
      <c r="I123" s="18">
        <v>176767</v>
      </c>
    </row>
    <row r="124" spans="1:9" ht="12.75" customHeight="1" x14ac:dyDescent="0.2">
      <c r="A124" s="190" t="s">
        <v>89</v>
      </c>
      <c r="B124" s="190"/>
      <c r="C124" s="190"/>
      <c r="D124" s="190"/>
      <c r="E124" s="190"/>
      <c r="F124" s="190"/>
      <c r="G124" s="11">
        <v>116</v>
      </c>
      <c r="H124" s="18">
        <v>1181991</v>
      </c>
      <c r="I124" s="18">
        <v>24694</v>
      </c>
    </row>
    <row r="125" spans="1:9" ht="12.75" customHeight="1" x14ac:dyDescent="0.2">
      <c r="A125" s="190" t="s">
        <v>90</v>
      </c>
      <c r="B125" s="190"/>
      <c r="C125" s="190"/>
      <c r="D125" s="190"/>
      <c r="E125" s="190"/>
      <c r="F125" s="190"/>
      <c r="G125" s="11">
        <v>117</v>
      </c>
      <c r="H125" s="18">
        <v>749764</v>
      </c>
      <c r="I125" s="18">
        <v>962211</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156627</v>
      </c>
      <c r="I127" s="18">
        <v>215146</v>
      </c>
    </row>
    <row r="128" spans="1:9" x14ac:dyDescent="0.2">
      <c r="A128" s="190" t="s">
        <v>95</v>
      </c>
      <c r="B128" s="190"/>
      <c r="C128" s="190"/>
      <c r="D128" s="190"/>
      <c r="E128" s="190"/>
      <c r="F128" s="190"/>
      <c r="G128" s="11">
        <v>120</v>
      </c>
      <c r="H128" s="18">
        <v>163368</v>
      </c>
      <c r="I128" s="18">
        <v>1675722</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2490</v>
      </c>
      <c r="I131" s="18">
        <v>1129</v>
      </c>
    </row>
    <row r="132" spans="1:9" ht="22.15" customHeight="1" x14ac:dyDescent="0.2">
      <c r="A132" s="206" t="s">
        <v>99</v>
      </c>
      <c r="B132" s="206"/>
      <c r="C132" s="206"/>
      <c r="D132" s="206"/>
      <c r="E132" s="206"/>
      <c r="F132" s="206"/>
      <c r="G132" s="11">
        <v>124</v>
      </c>
      <c r="H132" s="18">
        <v>432325</v>
      </c>
      <c r="I132" s="18">
        <v>292480</v>
      </c>
    </row>
    <row r="133" spans="1:9" ht="12.75" customHeight="1" x14ac:dyDescent="0.2">
      <c r="A133" s="192" t="s">
        <v>358</v>
      </c>
      <c r="B133" s="192"/>
      <c r="C133" s="192"/>
      <c r="D133" s="192"/>
      <c r="E133" s="192"/>
      <c r="F133" s="192"/>
      <c r="G133" s="12">
        <v>125</v>
      </c>
      <c r="H133" s="82">
        <f>H75+H98+H105+H117+H132</f>
        <v>29271972</v>
      </c>
      <c r="I133" s="82">
        <f>I75+I98+I105+I117+I132</f>
        <v>32504100</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4" zoomScale="110" zoomScaleNormal="85" zoomScaleSheetLayoutView="110" workbookViewId="0">
      <selection activeCell="H82" sqref="H82:K8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475</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460</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12083417</v>
      </c>
      <c r="I8" s="48">
        <f>SUM(I9:I13)</f>
        <v>6167721</v>
      </c>
      <c r="J8" s="48">
        <f>SUM(J9:J13)</f>
        <v>14450248</v>
      </c>
      <c r="K8" s="48">
        <f>SUM(K9:K13)</f>
        <v>5985102</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11634459</v>
      </c>
      <c r="I10" s="49">
        <v>6062368</v>
      </c>
      <c r="J10" s="49">
        <v>13833732</v>
      </c>
      <c r="K10" s="49">
        <v>5818209</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448958</v>
      </c>
      <c r="I13" s="49">
        <v>105353</v>
      </c>
      <c r="J13" s="49">
        <v>616516</v>
      </c>
      <c r="K13" s="49">
        <v>166893</v>
      </c>
    </row>
    <row r="14" spans="1:11" ht="12.75" customHeight="1" x14ac:dyDescent="0.2">
      <c r="A14" s="224" t="s">
        <v>360</v>
      </c>
      <c r="B14" s="224"/>
      <c r="C14" s="224"/>
      <c r="D14" s="224"/>
      <c r="E14" s="224"/>
      <c r="F14" s="224"/>
      <c r="G14" s="12">
        <v>7</v>
      </c>
      <c r="H14" s="48">
        <f>H15+H16+H20+H24+H25+H26+H29+H36</f>
        <v>10425066</v>
      </c>
      <c r="I14" s="48">
        <f>I15+I16+I20+I24+I25+I26+I29+I36</f>
        <v>4426831</v>
      </c>
      <c r="J14" s="48">
        <f>J15+J16+J20+J24+J25+J26+J29+J36</f>
        <v>12662998</v>
      </c>
      <c r="K14" s="48">
        <f>K15+K16+K20+K24+K25+K26+K29+K36</f>
        <v>4415967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6606086</v>
      </c>
      <c r="I16" s="48">
        <f>SUM(I17:I19)</f>
        <v>2951756</v>
      </c>
      <c r="J16" s="48">
        <f>SUM(J17:J19)</f>
        <v>8353825</v>
      </c>
      <c r="K16" s="48">
        <f>SUM(K17:K19)</f>
        <v>2786639</v>
      </c>
    </row>
    <row r="17" spans="1:11" ht="12.75" customHeight="1" x14ac:dyDescent="0.2">
      <c r="A17" s="225" t="s">
        <v>120</v>
      </c>
      <c r="B17" s="225"/>
      <c r="C17" s="225"/>
      <c r="D17" s="225"/>
      <c r="E17" s="225"/>
      <c r="F17" s="225"/>
      <c r="G17" s="11">
        <v>10</v>
      </c>
      <c r="H17" s="49">
        <v>1214760</v>
      </c>
      <c r="I17" s="49">
        <v>498299</v>
      </c>
      <c r="J17" s="49">
        <v>1666558</v>
      </c>
      <c r="K17" s="49">
        <v>570614</v>
      </c>
    </row>
    <row r="18" spans="1:11" ht="12.75" customHeight="1" x14ac:dyDescent="0.2">
      <c r="A18" s="225" t="s">
        <v>121</v>
      </c>
      <c r="B18" s="225"/>
      <c r="C18" s="225"/>
      <c r="D18" s="225"/>
      <c r="E18" s="225"/>
      <c r="F18" s="225"/>
      <c r="G18" s="11">
        <v>11</v>
      </c>
      <c r="H18" s="49">
        <v>333608</v>
      </c>
      <c r="I18" s="49">
        <v>279684</v>
      </c>
      <c r="J18" s="49">
        <v>360241</v>
      </c>
      <c r="K18" s="49">
        <v>289344</v>
      </c>
    </row>
    <row r="19" spans="1:11" ht="12.75" customHeight="1" x14ac:dyDescent="0.2">
      <c r="A19" s="225" t="s">
        <v>122</v>
      </c>
      <c r="B19" s="225"/>
      <c r="C19" s="225"/>
      <c r="D19" s="225"/>
      <c r="E19" s="225"/>
      <c r="F19" s="225"/>
      <c r="G19" s="11">
        <v>12</v>
      </c>
      <c r="H19" s="49">
        <v>5057718</v>
      </c>
      <c r="I19" s="49">
        <v>2173773</v>
      </c>
      <c r="J19" s="49">
        <v>6327026</v>
      </c>
      <c r="K19" s="49">
        <v>1926681</v>
      </c>
    </row>
    <row r="20" spans="1:11" ht="12.75" customHeight="1" x14ac:dyDescent="0.2">
      <c r="A20" s="191" t="s">
        <v>441</v>
      </c>
      <c r="B20" s="191"/>
      <c r="C20" s="191"/>
      <c r="D20" s="191"/>
      <c r="E20" s="191"/>
      <c r="F20" s="191"/>
      <c r="G20" s="12">
        <v>13</v>
      </c>
      <c r="H20" s="48">
        <f>SUM(H21:H23)</f>
        <v>2358142</v>
      </c>
      <c r="I20" s="48">
        <f>SUM(I21:I23)</f>
        <v>925080</v>
      </c>
      <c r="J20" s="48">
        <f>SUM(J21:J23)</f>
        <v>2642518</v>
      </c>
      <c r="K20" s="48">
        <f>SUM(K21:K23)</f>
        <v>986414</v>
      </c>
    </row>
    <row r="21" spans="1:11" ht="12.75" customHeight="1" x14ac:dyDescent="0.2">
      <c r="A21" s="225" t="s">
        <v>105</v>
      </c>
      <c r="B21" s="225"/>
      <c r="C21" s="225"/>
      <c r="D21" s="225"/>
      <c r="E21" s="225"/>
      <c r="F21" s="225"/>
      <c r="G21" s="11">
        <v>14</v>
      </c>
      <c r="H21" s="49">
        <v>1491452</v>
      </c>
      <c r="I21" s="49">
        <v>582547</v>
      </c>
      <c r="J21" s="49">
        <v>1668538</v>
      </c>
      <c r="K21" s="49">
        <v>623980</v>
      </c>
    </row>
    <row r="22" spans="1:11" ht="12.75" customHeight="1" x14ac:dyDescent="0.2">
      <c r="A22" s="225" t="s">
        <v>106</v>
      </c>
      <c r="B22" s="225"/>
      <c r="C22" s="225"/>
      <c r="D22" s="225"/>
      <c r="E22" s="225"/>
      <c r="F22" s="225"/>
      <c r="G22" s="11">
        <v>15</v>
      </c>
      <c r="H22" s="49">
        <v>542635</v>
      </c>
      <c r="I22" s="49">
        <v>215902</v>
      </c>
      <c r="J22" s="49">
        <v>614657</v>
      </c>
      <c r="K22" s="49">
        <v>229698</v>
      </c>
    </row>
    <row r="23" spans="1:11" ht="12.75" customHeight="1" x14ac:dyDescent="0.2">
      <c r="A23" s="225" t="s">
        <v>107</v>
      </c>
      <c r="B23" s="225"/>
      <c r="C23" s="225"/>
      <c r="D23" s="225"/>
      <c r="E23" s="225"/>
      <c r="F23" s="225"/>
      <c r="G23" s="11">
        <v>16</v>
      </c>
      <c r="H23" s="49">
        <v>324055</v>
      </c>
      <c r="I23" s="49">
        <v>126631</v>
      </c>
      <c r="J23" s="49">
        <v>359323</v>
      </c>
      <c r="K23" s="49">
        <v>132736</v>
      </c>
    </row>
    <row r="24" spans="1:11" ht="12.75" customHeight="1" x14ac:dyDescent="0.2">
      <c r="A24" s="190" t="s">
        <v>108</v>
      </c>
      <c r="B24" s="190"/>
      <c r="C24" s="190"/>
      <c r="D24" s="190"/>
      <c r="E24" s="190"/>
      <c r="F24" s="190"/>
      <c r="G24" s="11">
        <v>17</v>
      </c>
      <c r="H24" s="49">
        <v>728820</v>
      </c>
      <c r="I24" s="49">
        <v>249199</v>
      </c>
      <c r="J24" s="49">
        <v>889305</v>
      </c>
      <c r="K24" s="49">
        <v>301314</v>
      </c>
    </row>
    <row r="25" spans="1:11" ht="12.75" customHeight="1" x14ac:dyDescent="0.2">
      <c r="A25" s="190" t="s">
        <v>109</v>
      </c>
      <c r="B25" s="190"/>
      <c r="C25" s="190"/>
      <c r="D25" s="190"/>
      <c r="E25" s="190"/>
      <c r="F25" s="190"/>
      <c r="G25" s="11">
        <v>18</v>
      </c>
      <c r="H25" s="49">
        <v>589997</v>
      </c>
      <c r="I25" s="49">
        <v>191799</v>
      </c>
      <c r="J25" s="49">
        <v>587692</v>
      </c>
      <c r="K25" s="49">
        <v>199001</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75027</v>
      </c>
      <c r="I29" s="48">
        <f>SUM(I30:I35)</f>
        <v>75027</v>
      </c>
      <c r="J29" s="48">
        <f>SUM(J30:J35)</f>
        <v>77478</v>
      </c>
      <c r="K29" s="48">
        <f>SUM(K30:K35)</f>
        <v>77478</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75027</v>
      </c>
      <c r="I35" s="49">
        <v>75027</v>
      </c>
      <c r="J35" s="49">
        <v>77478</v>
      </c>
      <c r="K35" s="49">
        <v>77478</v>
      </c>
    </row>
    <row r="36" spans="1:11" ht="12.75" customHeight="1" x14ac:dyDescent="0.2">
      <c r="A36" s="190" t="s">
        <v>110</v>
      </c>
      <c r="B36" s="190"/>
      <c r="C36" s="190"/>
      <c r="D36" s="190"/>
      <c r="E36" s="190"/>
      <c r="F36" s="190"/>
      <c r="G36" s="11">
        <v>29</v>
      </c>
      <c r="H36" s="49">
        <v>66994</v>
      </c>
      <c r="I36" s="49">
        <v>33970</v>
      </c>
      <c r="J36" s="49">
        <v>112180</v>
      </c>
      <c r="K36" s="49">
        <v>65121</v>
      </c>
    </row>
    <row r="37" spans="1:11" ht="12.75" customHeight="1" x14ac:dyDescent="0.2">
      <c r="A37" s="224" t="s">
        <v>361</v>
      </c>
      <c r="B37" s="224"/>
      <c r="C37" s="224"/>
      <c r="D37" s="224"/>
      <c r="E37" s="224"/>
      <c r="F37" s="224"/>
      <c r="G37" s="12">
        <v>30</v>
      </c>
      <c r="H37" s="48">
        <f>SUM(H38:H47)</f>
        <v>164729</v>
      </c>
      <c r="I37" s="48">
        <f>SUM(I38:I47)</f>
        <v>27763</v>
      </c>
      <c r="J37" s="48">
        <f>SUM(J38:J47)</f>
        <v>1722524</v>
      </c>
      <c r="K37" s="48">
        <f>SUM(K38:K47)</f>
        <v>408</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1720572</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17235</v>
      </c>
      <c r="I44" s="49">
        <v>76</v>
      </c>
      <c r="J44" s="49">
        <v>1424</v>
      </c>
      <c r="K44" s="49">
        <v>54</v>
      </c>
    </row>
    <row r="45" spans="1:11" ht="12.75" customHeight="1" x14ac:dyDescent="0.2">
      <c r="A45" s="190" t="s">
        <v>138</v>
      </c>
      <c r="B45" s="190"/>
      <c r="C45" s="190"/>
      <c r="D45" s="190"/>
      <c r="E45" s="190"/>
      <c r="F45" s="190"/>
      <c r="G45" s="11">
        <v>38</v>
      </c>
      <c r="H45" s="49">
        <v>75712</v>
      </c>
      <c r="I45" s="49">
        <v>27687</v>
      </c>
      <c r="J45" s="49">
        <v>528</v>
      </c>
      <c r="K45" s="49">
        <v>354</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71782</v>
      </c>
      <c r="I47" s="49">
        <v>0</v>
      </c>
      <c r="J47" s="49">
        <v>0</v>
      </c>
      <c r="K47" s="49">
        <v>0</v>
      </c>
    </row>
    <row r="48" spans="1:11" ht="12.75" customHeight="1" x14ac:dyDescent="0.2">
      <c r="A48" s="224" t="s">
        <v>362</v>
      </c>
      <c r="B48" s="224"/>
      <c r="C48" s="224"/>
      <c r="D48" s="224"/>
      <c r="E48" s="224"/>
      <c r="F48" s="224"/>
      <c r="G48" s="12">
        <v>41</v>
      </c>
      <c r="H48" s="48">
        <f>SUM(H49:H55)</f>
        <v>143077</v>
      </c>
      <c r="I48" s="48">
        <f>SUM(I49:I55)</f>
        <v>49462</v>
      </c>
      <c r="J48" s="48">
        <f>SUM(J49:J55)</f>
        <v>63417</v>
      </c>
      <c r="K48" s="48">
        <f>SUM(K49:K55)</f>
        <v>21874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64189</v>
      </c>
      <c r="I51" s="49">
        <v>22190</v>
      </c>
      <c r="J51" s="49">
        <v>62639</v>
      </c>
      <c r="K51" s="49">
        <v>21597</v>
      </c>
    </row>
    <row r="52" spans="1:11" ht="12.75" customHeight="1" x14ac:dyDescent="0.2">
      <c r="A52" s="228" t="s">
        <v>144</v>
      </c>
      <c r="B52" s="228"/>
      <c r="C52" s="228"/>
      <c r="D52" s="228"/>
      <c r="E52" s="228"/>
      <c r="F52" s="228"/>
      <c r="G52" s="11">
        <v>45</v>
      </c>
      <c r="H52" s="49">
        <v>78888</v>
      </c>
      <c r="I52" s="49">
        <v>27272</v>
      </c>
      <c r="J52" s="49">
        <v>778</v>
      </c>
      <c r="K52" s="49">
        <v>277</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12248146</v>
      </c>
      <c r="I60" s="48">
        <f t="shared" ref="I60:K60" si="0">I8+I37+I56+I57</f>
        <v>6195484</v>
      </c>
      <c r="J60" s="48">
        <f t="shared" si="0"/>
        <v>16172772</v>
      </c>
      <c r="K60" s="48">
        <f t="shared" si="0"/>
        <v>5985510</v>
      </c>
    </row>
    <row r="61" spans="1:11" ht="12.75" customHeight="1" x14ac:dyDescent="0.2">
      <c r="A61" s="224" t="s">
        <v>364</v>
      </c>
      <c r="B61" s="224"/>
      <c r="C61" s="224"/>
      <c r="D61" s="224"/>
      <c r="E61" s="224"/>
      <c r="F61" s="224"/>
      <c r="G61" s="12">
        <v>54</v>
      </c>
      <c r="H61" s="48">
        <f>H14+H48+H58+H59</f>
        <v>10568143</v>
      </c>
      <c r="I61" s="48">
        <f t="shared" ref="I61:K61" si="1">I14+I48+I58+I59</f>
        <v>4476293</v>
      </c>
      <c r="J61" s="48">
        <f t="shared" si="1"/>
        <v>12726415</v>
      </c>
      <c r="K61" s="48">
        <f t="shared" si="1"/>
        <v>4437841</v>
      </c>
    </row>
    <row r="62" spans="1:11" ht="12.75" customHeight="1" x14ac:dyDescent="0.2">
      <c r="A62" s="224" t="s">
        <v>365</v>
      </c>
      <c r="B62" s="224"/>
      <c r="C62" s="224"/>
      <c r="D62" s="224"/>
      <c r="E62" s="224"/>
      <c r="F62" s="224"/>
      <c r="G62" s="12">
        <v>55</v>
      </c>
      <c r="H62" s="48">
        <f>H60-H61</f>
        <v>1680003</v>
      </c>
      <c r="I62" s="48">
        <f t="shared" ref="I62:K62" si="2">I60-I61</f>
        <v>1719191</v>
      </c>
      <c r="J62" s="48">
        <f t="shared" si="2"/>
        <v>3446357</v>
      </c>
      <c r="K62" s="48">
        <f t="shared" si="2"/>
        <v>1547669</v>
      </c>
    </row>
    <row r="63" spans="1:11" ht="12.75" customHeight="1" x14ac:dyDescent="0.2">
      <c r="A63" s="229" t="s">
        <v>366</v>
      </c>
      <c r="B63" s="229"/>
      <c r="C63" s="229"/>
      <c r="D63" s="229"/>
      <c r="E63" s="229"/>
      <c r="F63" s="229"/>
      <c r="G63" s="12">
        <v>56</v>
      </c>
      <c r="H63" s="48">
        <f>+IF((H60-H61)&gt;0,(H60-H61),0)</f>
        <v>1680003</v>
      </c>
      <c r="I63" s="48">
        <f t="shared" ref="I63:K63" si="3">+IF((I60-I61)&gt;0,(I60-I61),0)</f>
        <v>1719191</v>
      </c>
      <c r="J63" s="48">
        <f t="shared" si="3"/>
        <v>3446357</v>
      </c>
      <c r="K63" s="48">
        <f t="shared" si="3"/>
        <v>1547669</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151161</v>
      </c>
      <c r="I65" s="49">
        <v>148371</v>
      </c>
      <c r="J65" s="49">
        <v>575256</v>
      </c>
      <c r="K65" s="49">
        <v>272082</v>
      </c>
    </row>
    <row r="66" spans="1:11" ht="12.75" customHeight="1" x14ac:dyDescent="0.2">
      <c r="A66" s="224" t="s">
        <v>368</v>
      </c>
      <c r="B66" s="224"/>
      <c r="C66" s="224"/>
      <c r="D66" s="224"/>
      <c r="E66" s="224"/>
      <c r="F66" s="224"/>
      <c r="G66" s="12">
        <v>59</v>
      </c>
      <c r="H66" s="48">
        <f>H62-H65</f>
        <v>1528842</v>
      </c>
      <c r="I66" s="48">
        <f t="shared" ref="I66:K66" si="5">I62-I65</f>
        <v>1570820</v>
      </c>
      <c r="J66" s="48">
        <f t="shared" si="5"/>
        <v>2871101</v>
      </c>
      <c r="K66" s="48">
        <f t="shared" si="5"/>
        <v>1275587</v>
      </c>
    </row>
    <row r="67" spans="1:11" ht="12.75" customHeight="1" x14ac:dyDescent="0.2">
      <c r="A67" s="229" t="s">
        <v>369</v>
      </c>
      <c r="B67" s="229"/>
      <c r="C67" s="229"/>
      <c r="D67" s="229"/>
      <c r="E67" s="229"/>
      <c r="F67" s="229"/>
      <c r="G67" s="12">
        <v>60</v>
      </c>
      <c r="H67" s="48">
        <f>+IF((H62-H65)&gt;0,(H62-H65),0)</f>
        <v>1528842</v>
      </c>
      <c r="I67" s="48">
        <f t="shared" ref="I67:K67" si="6">+IF((I62-I65)&gt;0,(I62-I65),0)</f>
        <v>1570820</v>
      </c>
      <c r="J67" s="48">
        <f t="shared" si="6"/>
        <v>2871101</v>
      </c>
      <c r="K67" s="48">
        <f t="shared" si="6"/>
        <v>1275587</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1528842</v>
      </c>
      <c r="I85" s="51">
        <f>I86+I87</f>
        <v>1570820</v>
      </c>
      <c r="J85" s="51">
        <f>J86+J87</f>
        <v>2871101</v>
      </c>
      <c r="K85" s="51">
        <f>K86+K87</f>
        <v>1275587</v>
      </c>
    </row>
    <row r="86" spans="1:11" ht="12.75" customHeight="1" x14ac:dyDescent="0.2">
      <c r="A86" s="236" t="s">
        <v>157</v>
      </c>
      <c r="B86" s="236"/>
      <c r="C86" s="236"/>
      <c r="D86" s="236"/>
      <c r="E86" s="236"/>
      <c r="F86" s="236"/>
      <c r="G86" s="11">
        <v>76</v>
      </c>
      <c r="H86" s="52">
        <v>1529167</v>
      </c>
      <c r="I86" s="52">
        <v>1572662</v>
      </c>
      <c r="J86" s="52">
        <v>2870813</v>
      </c>
      <c r="K86" s="52">
        <v>1275969</v>
      </c>
    </row>
    <row r="87" spans="1:11" ht="12.75" customHeight="1" x14ac:dyDescent="0.2">
      <c r="A87" s="236" t="s">
        <v>158</v>
      </c>
      <c r="B87" s="236"/>
      <c r="C87" s="236"/>
      <c r="D87" s="236"/>
      <c r="E87" s="236"/>
      <c r="F87" s="236"/>
      <c r="G87" s="11">
        <v>77</v>
      </c>
      <c r="H87" s="52">
        <v>-325</v>
      </c>
      <c r="I87" s="52">
        <v>-1842</v>
      </c>
      <c r="J87" s="52">
        <v>288</v>
      </c>
      <c r="K87" s="52">
        <v>-382</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1528842</v>
      </c>
      <c r="I89" s="52">
        <v>1570820</v>
      </c>
      <c r="J89" s="52">
        <v>2871101</v>
      </c>
      <c r="K89" s="52">
        <v>1275587</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1528842</v>
      </c>
      <c r="I109" s="51">
        <f>I89+I108</f>
        <v>1570820</v>
      </c>
      <c r="J109" s="51">
        <f t="shared" ref="J109:K109" si="12">J89+J108</f>
        <v>2871101</v>
      </c>
      <c r="K109" s="51">
        <f t="shared" si="12"/>
        <v>1275587</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1528842</v>
      </c>
      <c r="I111" s="51">
        <f>I112+I113</f>
        <v>1570820</v>
      </c>
      <c r="J111" s="51">
        <f>J112+J113</f>
        <v>2871101</v>
      </c>
      <c r="K111" s="51">
        <f>K112+K113</f>
        <v>1275587</v>
      </c>
    </row>
    <row r="112" spans="1:11" ht="12.75" customHeight="1" x14ac:dyDescent="0.2">
      <c r="A112" s="236" t="s">
        <v>113</v>
      </c>
      <c r="B112" s="236"/>
      <c r="C112" s="236"/>
      <c r="D112" s="236"/>
      <c r="E112" s="236"/>
      <c r="F112" s="236"/>
      <c r="G112" s="11">
        <v>100</v>
      </c>
      <c r="H112" s="52">
        <v>1529167</v>
      </c>
      <c r="I112" s="52">
        <v>1572662</v>
      </c>
      <c r="J112" s="52">
        <v>2870813</v>
      </c>
      <c r="K112" s="52">
        <v>1275969</v>
      </c>
    </row>
    <row r="113" spans="1:11" ht="12.75" customHeight="1" x14ac:dyDescent="0.2">
      <c r="A113" s="236" t="s">
        <v>165</v>
      </c>
      <c r="B113" s="236"/>
      <c r="C113" s="236"/>
      <c r="D113" s="236"/>
      <c r="E113" s="236"/>
      <c r="F113" s="236"/>
      <c r="G113" s="11">
        <v>101</v>
      </c>
      <c r="H113" s="52">
        <v>-325</v>
      </c>
      <c r="I113" s="52">
        <v>-1842</v>
      </c>
      <c r="J113" s="52">
        <v>288</v>
      </c>
      <c r="K113" s="52">
        <v>-382</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9055118110236227" right="0.59055118110236227" top="0.98425196850393704" bottom="0.98425196850393704" header="0.51181102362204722" footer="0.51181102362204722"/>
  <pageSetup paperSize="9" scale="6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85" zoomScaleNormal="100" zoomScaleSheetLayoutView="85" workbookViewId="0">
      <selection activeCell="L49" sqref="L4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475</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460</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1680003</v>
      </c>
      <c r="I8" s="64">
        <v>3446357</v>
      </c>
    </row>
    <row r="9" spans="1:9" ht="12.75" customHeight="1" x14ac:dyDescent="0.2">
      <c r="A9" s="248" t="s">
        <v>171</v>
      </c>
      <c r="B9" s="248"/>
      <c r="C9" s="248"/>
      <c r="D9" s="248"/>
      <c r="E9" s="248"/>
      <c r="F9" s="248"/>
      <c r="G9" s="65">
        <v>2</v>
      </c>
      <c r="H9" s="66">
        <f>H10+H11+H12+H13+H14+H15+H16+H17</f>
        <v>538779</v>
      </c>
      <c r="I9" s="66">
        <f>I10+I11+I12+I13+I14+I15+I16+I17</f>
        <v>810709</v>
      </c>
    </row>
    <row r="10" spans="1:9" ht="12.75" customHeight="1" x14ac:dyDescent="0.2">
      <c r="A10" s="225" t="s">
        <v>172</v>
      </c>
      <c r="B10" s="225"/>
      <c r="C10" s="225"/>
      <c r="D10" s="225"/>
      <c r="E10" s="225"/>
      <c r="F10" s="225"/>
      <c r="G10" s="63">
        <v>3</v>
      </c>
      <c r="H10" s="64">
        <v>479621</v>
      </c>
      <c r="I10" s="64">
        <v>889305</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17159</v>
      </c>
      <c r="I13" s="64">
        <v>1952</v>
      </c>
    </row>
    <row r="14" spans="1:9" ht="12.75" customHeight="1" x14ac:dyDescent="0.2">
      <c r="A14" s="225" t="s">
        <v>176</v>
      </c>
      <c r="B14" s="225"/>
      <c r="C14" s="225"/>
      <c r="D14" s="225"/>
      <c r="E14" s="225"/>
      <c r="F14" s="225"/>
      <c r="G14" s="63">
        <v>7</v>
      </c>
      <c r="H14" s="64">
        <v>41999</v>
      </c>
      <c r="I14" s="64">
        <v>63417</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-143965</v>
      </c>
    </row>
    <row r="18" spans="1:9" ht="28.15" customHeight="1" x14ac:dyDescent="0.2">
      <c r="A18" s="247" t="s">
        <v>306</v>
      </c>
      <c r="B18" s="247"/>
      <c r="C18" s="247"/>
      <c r="D18" s="247"/>
      <c r="E18" s="247"/>
      <c r="F18" s="247"/>
      <c r="G18" s="65">
        <v>11</v>
      </c>
      <c r="H18" s="66">
        <f>H8+H9</f>
        <v>2218782</v>
      </c>
      <c r="I18" s="66">
        <f>I8+I9</f>
        <v>4257066</v>
      </c>
    </row>
    <row r="19" spans="1:9" ht="12.75" customHeight="1" x14ac:dyDescent="0.2">
      <c r="A19" s="248" t="s">
        <v>180</v>
      </c>
      <c r="B19" s="248"/>
      <c r="C19" s="248"/>
      <c r="D19" s="248"/>
      <c r="E19" s="248"/>
      <c r="F19" s="248"/>
      <c r="G19" s="65">
        <v>12</v>
      </c>
      <c r="H19" s="66">
        <f>H20+H21+H22+H23</f>
        <v>424007</v>
      </c>
      <c r="I19" s="66">
        <f>I20+I21+I22+I23</f>
        <v>-2423873</v>
      </c>
    </row>
    <row r="20" spans="1:9" ht="12.75" customHeight="1" x14ac:dyDescent="0.2">
      <c r="A20" s="225" t="s">
        <v>181</v>
      </c>
      <c r="B20" s="225"/>
      <c r="C20" s="225"/>
      <c r="D20" s="225"/>
      <c r="E20" s="225"/>
      <c r="F20" s="225"/>
      <c r="G20" s="63">
        <v>13</v>
      </c>
      <c r="H20" s="64">
        <v>-129345</v>
      </c>
      <c r="I20" s="64">
        <v>-119469</v>
      </c>
    </row>
    <row r="21" spans="1:9" ht="12.75" customHeight="1" x14ac:dyDescent="0.2">
      <c r="A21" s="225" t="s">
        <v>182</v>
      </c>
      <c r="B21" s="225"/>
      <c r="C21" s="225"/>
      <c r="D21" s="225"/>
      <c r="E21" s="225"/>
      <c r="F21" s="225"/>
      <c r="G21" s="63">
        <v>14</v>
      </c>
      <c r="H21" s="64">
        <v>365887</v>
      </c>
      <c r="I21" s="64">
        <v>-1194177</v>
      </c>
    </row>
    <row r="22" spans="1:9" ht="12.75" customHeight="1" x14ac:dyDescent="0.2">
      <c r="A22" s="225" t="s">
        <v>183</v>
      </c>
      <c r="B22" s="225"/>
      <c r="C22" s="225"/>
      <c r="D22" s="225"/>
      <c r="E22" s="225"/>
      <c r="F22" s="225"/>
      <c r="G22" s="63">
        <v>15</v>
      </c>
      <c r="H22" s="64">
        <v>-154704</v>
      </c>
      <c r="I22" s="64">
        <v>-45965</v>
      </c>
    </row>
    <row r="23" spans="1:9" ht="12.75" customHeight="1" x14ac:dyDescent="0.2">
      <c r="A23" s="225" t="s">
        <v>184</v>
      </c>
      <c r="B23" s="225"/>
      <c r="C23" s="225"/>
      <c r="D23" s="225"/>
      <c r="E23" s="225"/>
      <c r="F23" s="225"/>
      <c r="G23" s="63">
        <v>16</v>
      </c>
      <c r="H23" s="64">
        <v>342169</v>
      </c>
      <c r="I23" s="64">
        <v>-1064262</v>
      </c>
    </row>
    <row r="24" spans="1:9" ht="12.75" customHeight="1" x14ac:dyDescent="0.2">
      <c r="A24" s="247" t="s">
        <v>185</v>
      </c>
      <c r="B24" s="247"/>
      <c r="C24" s="247"/>
      <c r="D24" s="247"/>
      <c r="E24" s="247"/>
      <c r="F24" s="247"/>
      <c r="G24" s="65">
        <v>17</v>
      </c>
      <c r="H24" s="66">
        <f>H18+H19</f>
        <v>2642789</v>
      </c>
      <c r="I24" s="66">
        <f>I18+I19</f>
        <v>1833193</v>
      </c>
    </row>
    <row r="25" spans="1:9" ht="12.75" customHeight="1" x14ac:dyDescent="0.2">
      <c r="A25" s="190" t="s">
        <v>186</v>
      </c>
      <c r="B25" s="190"/>
      <c r="C25" s="190"/>
      <c r="D25" s="190"/>
      <c r="E25" s="190"/>
      <c r="F25" s="190"/>
      <c r="G25" s="63">
        <v>18</v>
      </c>
      <c r="H25" s="64">
        <v>-41999</v>
      </c>
      <c r="I25" s="64">
        <v>-63417</v>
      </c>
    </row>
    <row r="26" spans="1:9" ht="12.75" customHeight="1" x14ac:dyDescent="0.2">
      <c r="A26" s="190" t="s">
        <v>187</v>
      </c>
      <c r="B26" s="190"/>
      <c r="C26" s="190"/>
      <c r="D26" s="190"/>
      <c r="E26" s="190"/>
      <c r="F26" s="190"/>
      <c r="G26" s="63">
        <v>19</v>
      </c>
      <c r="H26" s="64">
        <v>-2790</v>
      </c>
      <c r="I26" s="64">
        <v>-58909</v>
      </c>
    </row>
    <row r="27" spans="1:9" ht="25.9" customHeight="1" x14ac:dyDescent="0.2">
      <c r="A27" s="252" t="s">
        <v>188</v>
      </c>
      <c r="B27" s="252"/>
      <c r="C27" s="252"/>
      <c r="D27" s="252"/>
      <c r="E27" s="252"/>
      <c r="F27" s="252"/>
      <c r="G27" s="65">
        <v>20</v>
      </c>
      <c r="H27" s="66">
        <f>H24+H25+H26</f>
        <v>2598000</v>
      </c>
      <c r="I27" s="66">
        <f>I24+I25+I26</f>
        <v>1710867</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1952</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1952</v>
      </c>
    </row>
    <row r="36" spans="1:9" ht="22.9" customHeight="1" x14ac:dyDescent="0.2">
      <c r="A36" s="190" t="s">
        <v>197</v>
      </c>
      <c r="B36" s="190"/>
      <c r="C36" s="190"/>
      <c r="D36" s="190"/>
      <c r="E36" s="190"/>
      <c r="F36" s="190"/>
      <c r="G36" s="63">
        <v>28</v>
      </c>
      <c r="H36" s="67">
        <v>-341833</v>
      </c>
      <c r="I36" s="67">
        <v>-1553203</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-341833</v>
      </c>
      <c r="I41" s="68">
        <f>I36+I37+I38+I39+I40</f>
        <v>-1553203</v>
      </c>
    </row>
    <row r="42" spans="1:9" ht="29.45" customHeight="1" x14ac:dyDescent="0.2">
      <c r="A42" s="252" t="s">
        <v>203</v>
      </c>
      <c r="B42" s="252"/>
      <c r="C42" s="252"/>
      <c r="D42" s="252"/>
      <c r="E42" s="252"/>
      <c r="F42" s="252"/>
      <c r="G42" s="65">
        <v>34</v>
      </c>
      <c r="H42" s="68">
        <f>H35+H41</f>
        <v>-341833</v>
      </c>
      <c r="I42" s="68">
        <f>I35+I41</f>
        <v>-1551251</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597253</v>
      </c>
      <c r="I46" s="67">
        <v>865343</v>
      </c>
    </row>
    <row r="47" spans="1:9" ht="12.75" customHeight="1" x14ac:dyDescent="0.2">
      <c r="A47" s="190" t="s">
        <v>208</v>
      </c>
      <c r="B47" s="190"/>
      <c r="C47" s="190"/>
      <c r="D47" s="190"/>
      <c r="E47" s="190"/>
      <c r="F47" s="190"/>
      <c r="G47" s="63">
        <v>38</v>
      </c>
      <c r="H47" s="67">
        <v>0</v>
      </c>
      <c r="I47" s="67">
        <v>6000000</v>
      </c>
    </row>
    <row r="48" spans="1:9" ht="22.15" customHeight="1" x14ac:dyDescent="0.2">
      <c r="A48" s="247" t="s">
        <v>209</v>
      </c>
      <c r="B48" s="247"/>
      <c r="C48" s="247"/>
      <c r="D48" s="247"/>
      <c r="E48" s="247"/>
      <c r="F48" s="247"/>
      <c r="G48" s="65">
        <v>39</v>
      </c>
      <c r="H48" s="68">
        <f>H44+H45+H46+H47</f>
        <v>597253</v>
      </c>
      <c r="I48" s="68">
        <f>I44+I45+I46+I47</f>
        <v>6865343</v>
      </c>
    </row>
    <row r="49" spans="1:9" ht="24.6" customHeight="1" x14ac:dyDescent="0.2">
      <c r="A49" s="190" t="s">
        <v>305</v>
      </c>
      <c r="B49" s="190"/>
      <c r="C49" s="190"/>
      <c r="D49" s="190"/>
      <c r="E49" s="190"/>
      <c r="F49" s="190"/>
      <c r="G49" s="63">
        <v>40</v>
      </c>
      <c r="H49" s="67">
        <v>-456838</v>
      </c>
      <c r="I49" s="67">
        <v>-744131</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-96601</v>
      </c>
    </row>
    <row r="54" spans="1:9" ht="30.6" customHeight="1" x14ac:dyDescent="0.2">
      <c r="A54" s="247" t="s">
        <v>214</v>
      </c>
      <c r="B54" s="247"/>
      <c r="C54" s="247"/>
      <c r="D54" s="247"/>
      <c r="E54" s="247"/>
      <c r="F54" s="247"/>
      <c r="G54" s="65">
        <v>45</v>
      </c>
      <c r="H54" s="68">
        <f>H49+H50+H51+H52+H53</f>
        <v>-456838</v>
      </c>
      <c r="I54" s="68">
        <f>I49+I50+I51+I52+I53</f>
        <v>-840732</v>
      </c>
    </row>
    <row r="55" spans="1:9" ht="29.45" customHeight="1" x14ac:dyDescent="0.2">
      <c r="A55" s="252" t="s">
        <v>215</v>
      </c>
      <c r="B55" s="252"/>
      <c r="C55" s="252"/>
      <c r="D55" s="252"/>
      <c r="E55" s="252"/>
      <c r="F55" s="252"/>
      <c r="G55" s="65">
        <v>46</v>
      </c>
      <c r="H55" s="68">
        <f>H48+H54</f>
        <v>140415</v>
      </c>
      <c r="I55" s="68">
        <f>I48+I54</f>
        <v>6024611</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2396582</v>
      </c>
      <c r="I57" s="68">
        <f>I27+I42+I55+I56</f>
        <v>6184227</v>
      </c>
    </row>
    <row r="58" spans="1:9" x14ac:dyDescent="0.2">
      <c r="A58" s="253" t="s">
        <v>218</v>
      </c>
      <c r="B58" s="253"/>
      <c r="C58" s="253"/>
      <c r="D58" s="253"/>
      <c r="E58" s="253"/>
      <c r="F58" s="253"/>
      <c r="G58" s="63">
        <v>49</v>
      </c>
      <c r="H58" s="67">
        <v>3255987</v>
      </c>
      <c r="I58" s="67">
        <v>3781075</v>
      </c>
    </row>
    <row r="59" spans="1:9" ht="31.15" customHeight="1" x14ac:dyDescent="0.2">
      <c r="A59" s="252" t="s">
        <v>219</v>
      </c>
      <c r="B59" s="252"/>
      <c r="C59" s="252"/>
      <c r="D59" s="252"/>
      <c r="E59" s="252"/>
      <c r="F59" s="252"/>
      <c r="G59" s="65">
        <v>50</v>
      </c>
      <c r="H59" s="68">
        <f>H57+H58</f>
        <v>5652569</v>
      </c>
      <c r="I59" s="68">
        <f>I57+I58</f>
        <v>9965302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85" zoomScaleNormal="100" zoomScaleSheetLayoutView="85" workbookViewId="0">
      <selection activeCell="I49" sqref="I4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L33" zoomScale="80" zoomScaleNormal="100" zoomScaleSheetLayoutView="80" workbookViewId="0">
      <selection activeCell="X41" sqref="X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45199</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16704365</v>
      </c>
      <c r="I7" s="33">
        <v>853525</v>
      </c>
      <c r="J7" s="33">
        <v>835218</v>
      </c>
      <c r="K7" s="33">
        <v>32531</v>
      </c>
      <c r="L7" s="33">
        <v>43223</v>
      </c>
      <c r="M7" s="33">
        <v>0</v>
      </c>
      <c r="N7" s="33">
        <v>715182</v>
      </c>
      <c r="O7" s="33">
        <v>0</v>
      </c>
      <c r="P7" s="33">
        <v>0</v>
      </c>
      <c r="Q7" s="33">
        <v>0</v>
      </c>
      <c r="R7" s="33">
        <v>0</v>
      </c>
      <c r="S7" s="33">
        <v>0</v>
      </c>
      <c r="T7" s="33">
        <v>0</v>
      </c>
      <c r="U7" s="33">
        <v>880793</v>
      </c>
      <c r="V7" s="33">
        <v>640640</v>
      </c>
      <c r="W7" s="34">
        <f>H7+I7+J7+K7-L7+M7+N7+O7+P7+Q7+R7+U7+V7+S7+T7</f>
        <v>20619031</v>
      </c>
      <c r="X7" s="33">
        <v>129358</v>
      </c>
      <c r="Y7" s="34">
        <f>W7+X7</f>
        <v>20748389</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16704365</v>
      </c>
      <c r="I10" s="34">
        <f t="shared" ref="I10:Y10" si="2">I7+I8+I9</f>
        <v>853525</v>
      </c>
      <c r="J10" s="34">
        <f t="shared" si="2"/>
        <v>835218</v>
      </c>
      <c r="K10" s="34">
        <f>K7+K8+K9</f>
        <v>32531</v>
      </c>
      <c r="L10" s="34">
        <f t="shared" si="2"/>
        <v>43223</v>
      </c>
      <c r="M10" s="34">
        <f t="shared" si="2"/>
        <v>0</v>
      </c>
      <c r="N10" s="34">
        <f t="shared" si="2"/>
        <v>715182</v>
      </c>
      <c r="O10" s="34">
        <f t="shared" si="2"/>
        <v>0</v>
      </c>
      <c r="P10" s="34">
        <f t="shared" si="2"/>
        <v>0</v>
      </c>
      <c r="Q10" s="34">
        <f t="shared" si="2"/>
        <v>0</v>
      </c>
      <c r="R10" s="34">
        <f t="shared" si="2"/>
        <v>0</v>
      </c>
      <c r="S10" s="34">
        <f t="shared" si="2"/>
        <v>0</v>
      </c>
      <c r="T10" s="34">
        <f t="shared" si="2"/>
        <v>0</v>
      </c>
      <c r="U10" s="34">
        <f t="shared" si="2"/>
        <v>880793</v>
      </c>
      <c r="V10" s="34">
        <f t="shared" si="2"/>
        <v>640640</v>
      </c>
      <c r="W10" s="34">
        <f t="shared" si="2"/>
        <v>20619031</v>
      </c>
      <c r="X10" s="34">
        <f t="shared" si="2"/>
        <v>129358</v>
      </c>
      <c r="Y10" s="34">
        <f t="shared" si="2"/>
        <v>20748389</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1035225</v>
      </c>
      <c r="W11" s="34">
        <f t="shared" ref="W11:W29" si="3">H11+I11+J11+K11-L11+M11+N11+O11+P11+Q11+R11+U11+V11+S11+T11</f>
        <v>1035225</v>
      </c>
      <c r="X11" s="33">
        <v>3651</v>
      </c>
      <c r="Y11" s="34">
        <f t="shared" ref="Y11:Y29" si="4">W11+X11</f>
        <v>1038876</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213589</v>
      </c>
      <c r="V27" s="33">
        <v>0</v>
      </c>
      <c r="W27" s="34">
        <f t="shared" si="3"/>
        <v>213589</v>
      </c>
      <c r="X27" s="33">
        <v>0</v>
      </c>
      <c r="Y27" s="34">
        <f t="shared" si="4"/>
        <v>213589</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640640</v>
      </c>
      <c r="V28" s="33">
        <v>-640640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16704365</v>
      </c>
      <c r="I30" s="36">
        <f t="shared" ref="I30:Y30" si="5">SUM(I10:I29)</f>
        <v>853525</v>
      </c>
      <c r="J30" s="36">
        <f t="shared" si="5"/>
        <v>835218</v>
      </c>
      <c r="K30" s="36">
        <f t="shared" si="5"/>
        <v>32531</v>
      </c>
      <c r="L30" s="36">
        <f t="shared" si="5"/>
        <v>43223</v>
      </c>
      <c r="M30" s="36">
        <f t="shared" si="5"/>
        <v>0</v>
      </c>
      <c r="N30" s="36">
        <f t="shared" si="5"/>
        <v>715182</v>
      </c>
      <c r="O30" s="36">
        <f t="shared" si="5"/>
        <v>0</v>
      </c>
      <c r="P30" s="36">
        <f t="shared" si="5"/>
        <v>0</v>
      </c>
      <c r="Q30" s="36">
        <f t="shared" si="5"/>
        <v>0</v>
      </c>
      <c r="R30" s="36">
        <f t="shared" si="5"/>
        <v>0</v>
      </c>
      <c r="S30" s="36">
        <f t="shared" si="5"/>
        <v>0</v>
      </c>
      <c r="T30" s="36">
        <f t="shared" si="5"/>
        <v>0</v>
      </c>
      <c r="U30" s="36">
        <f t="shared" si="5"/>
        <v>1735022</v>
      </c>
      <c r="V30" s="36">
        <f t="shared" si="5"/>
        <v>1035225</v>
      </c>
      <c r="W30" s="36">
        <f t="shared" si="5"/>
        <v>21867845</v>
      </c>
      <c r="X30" s="36">
        <f t="shared" si="5"/>
        <v>133009</v>
      </c>
      <c r="Y30" s="36">
        <f t="shared" si="5"/>
        <v>22000854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1035225</v>
      </c>
      <c r="W33" s="34">
        <f t="shared" si="8"/>
        <v>1035225</v>
      </c>
      <c r="X33" s="34">
        <f t="shared" si="8"/>
        <v>3651</v>
      </c>
      <c r="Y33" s="34">
        <f t="shared" si="8"/>
        <v>1038876</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854229</v>
      </c>
      <c r="V34" s="36">
        <f t="shared" si="10"/>
        <v>-640640</v>
      </c>
      <c r="W34" s="36">
        <f t="shared" si="10"/>
        <v>213589</v>
      </c>
      <c r="X34" s="36">
        <f t="shared" si="10"/>
        <v>0</v>
      </c>
      <c r="Y34" s="36">
        <f t="shared" si="10"/>
        <v>213589</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16704365</v>
      </c>
      <c r="I36" s="33">
        <v>853525</v>
      </c>
      <c r="J36" s="33">
        <v>835218</v>
      </c>
      <c r="K36" s="33">
        <v>32531</v>
      </c>
      <c r="L36" s="33">
        <v>43223</v>
      </c>
      <c r="M36" s="33">
        <v>0</v>
      </c>
      <c r="N36" s="33">
        <v>715182</v>
      </c>
      <c r="O36" s="33">
        <v>0</v>
      </c>
      <c r="P36" s="33">
        <v>0</v>
      </c>
      <c r="Q36" s="33">
        <v>0</v>
      </c>
      <c r="R36" s="33">
        <v>0</v>
      </c>
      <c r="S36" s="33">
        <v>0</v>
      </c>
      <c r="T36" s="33">
        <v>0</v>
      </c>
      <c r="U36" s="33">
        <v>1735022</v>
      </c>
      <c r="V36" s="33">
        <v>1035225</v>
      </c>
      <c r="W36" s="37">
        <f>H36+I36+J36+K36-L36+M36+N36+O36+P36+Q36+R36+U36+V36+S36+T36</f>
        <v>21867845</v>
      </c>
      <c r="X36" s="33">
        <v>133009</v>
      </c>
      <c r="Y36" s="37">
        <f t="shared" ref="Y36:Y38" si="12">W36+X36</f>
        <v>22000854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16704365</v>
      </c>
      <c r="I39" s="34">
        <f t="shared" ref="I39:Y39" si="14">I36+I37+I38</f>
        <v>853525</v>
      </c>
      <c r="J39" s="34">
        <f t="shared" si="14"/>
        <v>835218</v>
      </c>
      <c r="K39" s="34">
        <f t="shared" si="14"/>
        <v>32531</v>
      </c>
      <c r="L39" s="34">
        <f t="shared" si="14"/>
        <v>43223</v>
      </c>
      <c r="M39" s="34">
        <f t="shared" si="14"/>
        <v>0</v>
      </c>
      <c r="N39" s="34">
        <f t="shared" si="14"/>
        <v>715182</v>
      </c>
      <c r="O39" s="34">
        <f t="shared" si="14"/>
        <v>0</v>
      </c>
      <c r="P39" s="34">
        <f t="shared" si="14"/>
        <v>0</v>
      </c>
      <c r="Q39" s="34">
        <f t="shared" si="14"/>
        <v>0</v>
      </c>
      <c r="R39" s="34">
        <f t="shared" si="14"/>
        <v>0</v>
      </c>
      <c r="S39" s="34">
        <f t="shared" si="14"/>
        <v>0</v>
      </c>
      <c r="T39" s="34">
        <f t="shared" si="14"/>
        <v>0</v>
      </c>
      <c r="U39" s="34">
        <f t="shared" si="14"/>
        <v>1735022</v>
      </c>
      <c r="V39" s="34">
        <f t="shared" si="14"/>
        <v>1035225</v>
      </c>
      <c r="W39" s="34">
        <f t="shared" si="14"/>
        <v>21867845</v>
      </c>
      <c r="X39" s="34">
        <f t="shared" si="14"/>
        <v>133009</v>
      </c>
      <c r="Y39" s="34">
        <f t="shared" si="14"/>
        <v>22000854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2871101</v>
      </c>
      <c r="W40" s="37">
        <f t="shared" ref="W40:W58" si="15">H40+I40+J40+K40-L40+M40+N40+O40+P40+Q40+R40+U40+V40+S40+T40</f>
        <v>2871101</v>
      </c>
      <c r="X40" s="33">
        <v>225</v>
      </c>
      <c r="Y40" s="37">
        <f t="shared" ref="Y40:Y58" si="16">W40+X40</f>
        <v>2871326</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-143965</v>
      </c>
      <c r="I50" s="33">
        <v>143965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-69372</v>
      </c>
      <c r="J53" s="33">
        <v>0</v>
      </c>
      <c r="K53" s="33">
        <v>98182</v>
      </c>
      <c r="L53" s="33">
        <v>250773</v>
      </c>
      <c r="M53" s="33">
        <v>0</v>
      </c>
      <c r="N53" s="33">
        <v>0</v>
      </c>
      <c r="O53" s="33">
        <v>0</v>
      </c>
      <c r="P53" s="33">
        <v>0</v>
      </c>
      <c r="Q53" s="33">
        <v>0</v>
      </c>
      <c r="R53" s="33">
        <v>0</v>
      </c>
      <c r="S53" s="33">
        <v>0</v>
      </c>
      <c r="T53" s="33">
        <v>0</v>
      </c>
      <c r="U53" s="33">
        <v>0</v>
      </c>
      <c r="V53" s="33">
        <v>0</v>
      </c>
      <c r="W53" s="37">
        <f t="shared" si="15"/>
        <v>-221963</v>
      </c>
      <c r="X53" s="33">
        <v>0</v>
      </c>
      <c r="Y53" s="37">
        <f t="shared" si="16"/>
        <v>-221963</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-41115</v>
      </c>
      <c r="L56" s="33">
        <v>-164896</v>
      </c>
      <c r="M56" s="33">
        <v>0</v>
      </c>
      <c r="N56" s="33">
        <v>0</v>
      </c>
      <c r="O56" s="33">
        <v>0</v>
      </c>
      <c r="P56" s="33">
        <v>0</v>
      </c>
      <c r="Q56" s="33">
        <v>0</v>
      </c>
      <c r="R56" s="33">
        <v>0</v>
      </c>
      <c r="S56" s="33">
        <v>0</v>
      </c>
      <c r="T56" s="33">
        <v>0</v>
      </c>
      <c r="U56" s="33">
        <v>-37558</v>
      </c>
      <c r="V56" s="33">
        <v>0</v>
      </c>
      <c r="W56" s="37">
        <f t="shared" si="15"/>
        <v>86223</v>
      </c>
      <c r="X56" s="33">
        <v>0</v>
      </c>
      <c r="Y56" s="37">
        <f t="shared" si="16"/>
        <v>86223</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1035225</v>
      </c>
      <c r="V57" s="33">
        <v>-1035225</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16560400</v>
      </c>
      <c r="I59" s="36">
        <f t="shared" ref="I59:Y59" si="17">SUM(I39:I58)</f>
        <v>928118</v>
      </c>
      <c r="J59" s="36">
        <f t="shared" si="17"/>
        <v>835218</v>
      </c>
      <c r="K59" s="36">
        <f t="shared" si="17"/>
        <v>89598</v>
      </c>
      <c r="L59" s="36">
        <f t="shared" si="17"/>
        <v>129100</v>
      </c>
      <c r="M59" s="36">
        <f t="shared" si="17"/>
        <v>0</v>
      </c>
      <c r="N59" s="36">
        <f t="shared" si="17"/>
        <v>715182</v>
      </c>
      <c r="O59" s="36">
        <f t="shared" si="17"/>
        <v>0</v>
      </c>
      <c r="P59" s="36">
        <f t="shared" si="17"/>
        <v>0</v>
      </c>
      <c r="Q59" s="36">
        <f t="shared" si="17"/>
        <v>0</v>
      </c>
      <c r="R59" s="36">
        <f t="shared" si="17"/>
        <v>0</v>
      </c>
      <c r="S59" s="36">
        <f t="shared" si="17"/>
        <v>0</v>
      </c>
      <c r="T59" s="36">
        <f t="shared" si="17"/>
        <v>0</v>
      </c>
      <c r="U59" s="36">
        <f t="shared" si="17"/>
        <v>2732689</v>
      </c>
      <c r="V59" s="36">
        <f t="shared" si="17"/>
        <v>2871101</v>
      </c>
      <c r="W59" s="36">
        <f t="shared" si="17"/>
        <v>24603206</v>
      </c>
      <c r="X59" s="36">
        <f t="shared" si="17"/>
        <v>133234</v>
      </c>
      <c r="Y59" s="36">
        <f t="shared" si="17"/>
        <v>24736440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2871101</v>
      </c>
      <c r="W62" s="37">
        <f t="shared" si="20"/>
        <v>2871101</v>
      </c>
      <c r="X62" s="37">
        <f t="shared" si="20"/>
        <v>225</v>
      </c>
      <c r="Y62" s="37">
        <f t="shared" si="20"/>
        <v>2871326</v>
      </c>
    </row>
    <row r="63" spans="1:25" ht="29.25" customHeight="1" x14ac:dyDescent="0.2">
      <c r="A63" s="300" t="s">
        <v>436</v>
      </c>
      <c r="B63" s="300"/>
      <c r="C63" s="300"/>
      <c r="D63" s="300"/>
      <c r="E63" s="300"/>
      <c r="F63" s="300"/>
      <c r="G63" s="8">
        <v>54</v>
      </c>
      <c r="H63" s="38">
        <f>SUM(H50:H58)</f>
        <v>-143965</v>
      </c>
      <c r="I63" s="38">
        <f t="shared" ref="I63:Y63" si="22">SUM(I50:I58)</f>
        <v>74593</v>
      </c>
      <c r="J63" s="38">
        <f t="shared" si="22"/>
        <v>0</v>
      </c>
      <c r="K63" s="38">
        <f t="shared" si="22"/>
        <v>57067</v>
      </c>
      <c r="L63" s="38">
        <f t="shared" si="22"/>
        <v>85877</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997667</v>
      </c>
      <c r="V63" s="38">
        <f t="shared" si="22"/>
        <v>-1035225</v>
      </c>
      <c r="W63" s="38">
        <f t="shared" si="22"/>
        <v>-135740</v>
      </c>
      <c r="X63" s="38">
        <f t="shared" si="22"/>
        <v>0</v>
      </c>
      <c r="Y63" s="38">
        <f t="shared" si="22"/>
        <v>-135740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39370078740157483" top="0.19685039370078741" bottom="0.19685039370078741" header="0.51181102362204722" footer="0.51181102362204722"/>
  <pageSetup paperSize="9" scale="45"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cols>
    <col min="9" max="9" width="8.7109375" customWidth="1"/>
  </cols>
  <sheetData>
    <row r="1" spans="1:9" x14ac:dyDescent="0.2">
      <c r="A1" s="302" t="s">
        <v>476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 Mužić</cp:lastModifiedBy>
  <cp:lastPrinted>2023-10-30T14:11:17Z</cp:lastPrinted>
  <dcterms:created xsi:type="dcterms:W3CDTF">2008-10-17T11:51:54Z</dcterms:created>
  <dcterms:modified xsi:type="dcterms:W3CDTF">2023-10-30T14:38:53Z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