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E:\izvješća\1Q2022 hrv_konsolidirano\"/>
    </mc:Choice>
  </mc:AlternateContent>
  <xr:revisionPtr revIDLastSave="0" documentId="8_{495DF750-A25B-4EF3-91C1-7209064826CD}"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H21" i="21"/>
  <c r="I14" i="26"/>
  <c r="I61" i="26" s="1"/>
  <c r="K60" i="26"/>
  <c r="I60" i="26"/>
  <c r="H60" i="26"/>
  <c r="H14" i="26"/>
  <c r="H61" i="26" s="1"/>
  <c r="I21" i="21"/>
  <c r="H36" i="21"/>
  <c r="I36" i="21"/>
  <c r="H49" i="21"/>
  <c r="I49" i="21"/>
  <c r="K63" i="26" l="1"/>
  <c r="K64" i="26"/>
  <c r="K62" i="26"/>
  <c r="K66" i="26" s="1"/>
  <c r="J64" i="26"/>
  <c r="J62" i="26"/>
  <c r="J68" i="26" s="1"/>
  <c r="J63" i="26"/>
  <c r="I64" i="26"/>
  <c r="I62" i="26"/>
  <c r="I68" i="26" s="1"/>
  <c r="I63" i="26"/>
  <c r="H63" i="26"/>
  <c r="H62" i="26"/>
  <c r="H68" i="26" s="1"/>
  <c r="H64" i="26"/>
  <c r="I51" i="21"/>
  <c r="I53" i="21" s="1"/>
  <c r="H51" i="21"/>
  <c r="H53" i="21" s="1"/>
  <c r="K67" i="26" l="1"/>
  <c r="K68" i="26"/>
  <c r="J67" i="26"/>
  <c r="J66" i="26"/>
  <c r="I66"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<sst xmlns="http://schemas.openxmlformats.org/spreadsheetml/2006/main" count="543" uniqueCount="472">
  <si>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</si>
  <si>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</si>
  <si>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</si>
  <si>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</si>
  <si>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</si>
  <si>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</si>
  <si>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</si>
  <si>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</si>
  <si>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</si>
  <si>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</si>
  <si>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</si>
  <si>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</si>
  <si>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</si>
  <si>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</si>
  <si>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</si>
  <si>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</si>
  <si>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</si>
  <si>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</si>
  <si>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</si>
  <si>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</si>
  <si>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</si>
  <si>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</si>
  <si>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</si>
  <si>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</si>
  <si>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</si>
  <si>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</si>
  <si>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</si>
  <si>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</si>
  <si>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</si>
  <si>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</si>
  <si>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</si>
  <si>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</si>
  <si>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</si>
  <si>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</si>
  <si>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</si>
  <si>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</si>
  <si>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</si>
  <si>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</si>
  <si>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</si>
  <si>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</si>
  <si>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</si>
  <si>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</si>
  <si>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</si>
  <si>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</si>
  <si>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</si>
  <si>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</si>
  <si>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</si>
  <si>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</si>
  <si>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</si>
  <si>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</si>
  <si>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</si>
  <si>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</si>
  <si>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</si>
  <si>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</si>
  <si>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</si>
  <si>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</si>
  <si>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</si>
  <si>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</si>
  <si>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</si>
  <si>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</si>
  <si>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</si>
  <si>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</si>
  <si>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</si>
  <si>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</si>
  <si>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</si>
  <si>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</si>
  <si>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</si>
  <si>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</si>
  <si>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</si>
  <si>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</si>
  <si>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</si>
  <si>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</si>
  <si>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</si>
  <si>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</si>
  <si>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</si>
  <si>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</si>
  <si>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</si>
  <si>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</si>
  <si>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</si>
  <si>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</si>
  <si>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</si>
  <si>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</si>
  <si>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</si>
  <si>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</si>
  <si>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</si>
  <si>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</si>
  <si>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</si>
  <si>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</si>
  <si>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</si>
  <si>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</si>
  <si>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</si>
  <si>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</si>
  <si>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</si>
  <si>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</si>
  <si>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</si>
  <si>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</si>
  <si>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</si>
  <si>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</si>
  <si>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</si>
  <si>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</si>
  <si>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</si>
  <si>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</si>
  <si>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</si>
  <si>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</si>
  <si>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</si>
  <si>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</si>
  <si>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</si>
  <si>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</si>
  <si>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</si>
  <si>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</si>
  <si>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</si>
  <si>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</si>
  <si>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</si>
  <si>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</si>
  <si>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</si>
  <si>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</si>
  <si>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</si>
  <si>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</si>
  <si>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</si>
  <si>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</si>
  <si>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</si>
  <si>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</si>
  <si>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</si>
  <si>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</si>
  <si>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</si>
  <si>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</si>
  <si>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</si>
  <si>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</si>
  <si>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</si>
  <si>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</si>
  <si>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</si>
  <si>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</si>
  <si>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</si>
  <si>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</si>
  <si>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</si>
  <si>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</si>
  <si>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</si>
  <si>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</si>
  <si>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</si>
  <si>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</si>
  <si>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</si>
  <si>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</si>
  <si>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</si>
  <si>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</si>
  <si>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</si>
  <si>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</si>
  <si>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</si>
  <si>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</si>
  <si>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</si>
  <si>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</si>
  <si>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</si>
  <si>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</si>
  <si>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</si>
  <si>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</si>
  <si>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</si>
  <si>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</si>
  <si>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</si>
  <si>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</si>
  <si>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</si>
  <si>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</si>
  <si>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</si>
  <si>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</si>
  <si>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</si>
  <si>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</si>
  <si>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</si>
  <si>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</si>
  <si>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</si>
  <si>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</si>
  <si>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</si>
  <si>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</si>
  <si>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</si>
  <si>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</si>
  <si>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</si>
  <si>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</si>
  <si>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</si>
  <si>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</si>
  <si>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</si>
  <si>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</si>
  <si>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</si>
  <si>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</si>
  <si>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</si>
  <si>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</si>
  <si>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</si>
  <si>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</si>
  <si>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</si>
  <si>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</si>
  <si>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</si>
  <si>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</si>
  <si>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</si>
  <si>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</si>
  <si>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</si>
  <si>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</si>
  <si>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</si>
  <si>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</si>
  <si>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</si>
  <si>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</si>
  <si>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</si>
  <si>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</si>
  <si>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</si>
  <si>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</si>
  <si>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</si>
  <si>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</si>
  <si>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</si>
  <si>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</si>
  <si>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</si>
  <si>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</si>
  <si>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</si>
  <si>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</si>
  <si>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</si>
  <si>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</si>
  <si>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</si>
  <si>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</si>
  <si>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</si>
  <si>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</si>
  <si>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</si>
  <si>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</si>
  <si>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</si>
  <si>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</si>
  <si>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</si>
  <si>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</si>
  <si>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</si>
  <si>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</si>
  <si>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</si>
  <si>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</si>
  <si>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</si>
  <si>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</si>
  <si>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</si>
  <si>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</si>
  <si>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</si>
  <si>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</si>
  <si>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</si>
  <si>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</si>
  <si>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</si>
  <si>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</si>
  <si>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</si>
  <si>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</si>
  <si>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</si>
  <si>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</si>
  <si>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</si>
  <si>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</si>
  <si>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</si>
  <si>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</si>
  <si>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</si>
  <si>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</si>
  <si>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</si>
  <si>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</si>
  <si>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</si>
  <si>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</si>
  <si>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</si>
  <si>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</si>
  <si>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</si>
  <si>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</si>
  <si>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</si>
  <si>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</si>
  <si>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</si>
  <si>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</si>
  <si>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</si>
  <si>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</si>
  <si>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</si>
  <si>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</si>
  <si>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</si>
  <si>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</si>
  <si>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</si>
  <si>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</si>
  <si>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</si>
  <si>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</si>
  <si>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</si>
  <si>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</si>
  <si>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</si>
  <si>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</si>
  <si>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</si>
  <si>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</si>
  <si>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</si>
  <si>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</si>
  <si>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</si>
  <si>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</si>
  <si>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</si>
  <si>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</si>
  <si>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</si>
  <si>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</si>
  <si>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</si>
  <si>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</si>
  <si>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</si>
  <si>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</si>
  <si>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</si>
  <si>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</si>
  <si>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</si>
  <si>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</si>
  <si>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</si>
  <si>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</si>
  <si>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</si>
  <si>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</si>
  <si>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</si>
  <si>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</si>
  <si>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</si>
  <si>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</si>
  <si>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</si>
  <si>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</si>
  <si>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</si>
  <si>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</si>
  <si>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</si>
  <si>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</si>
  <si>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</si>
  <si>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</si>
  <si>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</si>
  <si>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</si>
  <si>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</si>
  <si>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</si>
  <si>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</si>
  <si>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</si>
  <si>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</si>
  <si>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</si>
  <si>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</si>
  <si>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</si>
  <si>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</si>
  <si>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</si>
  <si>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</si>
  <si>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</si>
  <si>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</si>
  <si>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</si>
  <si>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</si>
  <si>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</si>
  <si>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</si>
  <si>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</si>
  <si>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</si>
  <si>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</si>
  <si>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</si>
  <si>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</si>
  <si>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</si>
  <si>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</si>
  <si>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</si>
  <si>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</si>
  <si>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</si>
  <si>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</si>
  <si>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</si>
  <si>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</si>
  <si>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</si>
  <si>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</si>
  <si>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</si>
  <si>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</si>
  <si>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</si>
  <si>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</si>
  <si>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</si>
  <si>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</si>
  <si>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</si>
  <si>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</si>
  <si>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</si>
  <si>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</si>
  <si>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</si>
  <si>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</si>
  <si>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</si>
  <si>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</si>
  <si>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</si>
  <si>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</si>
  <si>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</si>
  <si>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</si>
  <si>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</si>
  <si>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</si>
  <si>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</si>
  <si>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</si>
  <si>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</si>
  <si>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</si>
  <si>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</si>
  <si>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</si>
  <si>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</si>
  <si>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</si>
  <si>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</si>
  <si>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</si>
  <si>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</si>
  <si>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</si>
  <si>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</si>
  <si>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</si>
  <si>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</si>
  <si>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</si>
  <si>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</si>
  <si>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</si>
  <si>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</si>
  <si>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</si>
  <si>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</si>
  <si>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</si>
  <si>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</si>
  <si>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</si>
  <si>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</si>
  <si>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</si>
  <si>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</si>
  <si>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</si>
  <si>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</si>
  <si>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</si>
  <si>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</si>
  <si>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</si>
  <si>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</si>
  <si>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</si>
  <si>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</si>
  <si>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</si>
  <si>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</si>
  <si>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</si>
  <si>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</si>
  <si>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</si>
  <si>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</si>
  <si>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</si>
  <si>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</si>
  <si>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</si>
  <si>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</si>
  <si>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</si>
  <si>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</si>
  <si>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</si>
  <si>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</si>
  <si>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</si>
  <si>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</si>
  <si>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</si>
  <si>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</si>
  <si>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</si>
  <si>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</si>
  <si>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</si>
  <si>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</si>
  <si>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</si>
  <si>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</si>
  <si>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</si>
  <si>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</si>
  <si>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</si>
  <si>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</si>
  <si>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</si>
  <si>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</si>
  <si>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</si>
  <si>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</si>
  <si>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</si>
  <si>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</si>
  <si>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</si>
  <si>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</si>
  <si>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</si>
  <si>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</si>
  <si>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</si>
  <si>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</si>
  <si>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</si>
  <si>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</si>
  <si>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</si>
  <si>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</si>
  <si>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</si>
  <si>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</si>
  <si>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</si>
  <si>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</si>
  <si>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</si>
  <si>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</si>
  <si>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</si>
  <si>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</si>
  <si>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</si>
  <si>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</si>
  <si>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</si>
  <si>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31.03.2022.</t>
  </si>
  <si>
    <t>Obveznik: LUKA RIJEKA d.d.</t>
  </si>
  <si>
    <t>01.01.2022.</t>
  </si>
  <si>
    <t>31.03.2022.</t>
  </si>
  <si>
    <t>03330494</t>
  </si>
  <si>
    <t>HR</t>
  </si>
  <si>
    <t>040141664</t>
  </si>
  <si>
    <t>92590920313</t>
  </si>
  <si>
    <t>74780000F0FHSC596W39</t>
  </si>
  <si>
    <t>1333</t>
  </si>
  <si>
    <t>LUKA RIJEKA d.d.</t>
  </si>
  <si>
    <t>Rijeka</t>
  </si>
  <si>
    <t>Riva 1</t>
  </si>
  <si>
    <t>uprava@lukarijeka.hr</t>
  </si>
  <si>
    <t>www.lukarijeka.hr</t>
  </si>
  <si>
    <t>Gordana Fućak</t>
  </si>
  <si>
    <t>051/496-629</t>
  </si>
  <si>
    <t>gordana.fucak@lukarijeka.hr</t>
  </si>
  <si>
    <t>u razdoblju 01.01.2022. do 31.03.2022.</t>
  </si>
  <si>
    <t>LUKA PRIJEVOZ d.o.o.</t>
  </si>
  <si>
    <t>Škrljevo</t>
  </si>
  <si>
    <t>STANOVI d.o.o.</t>
  </si>
  <si>
    <t>LUKA RIJEKA CONTAINEER DEPOT d.o.o.</t>
  </si>
  <si>
    <t>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
Društvo je sastavilo konsolidirane financijske izvještaje na dan 31. ožujka 2022.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objavljeni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33 uz revidirane financijske izvještaje.
Naziv, sjedište (adresa) izdavatelja, pravni oblik izdavatelja, država osnivanja, matični broj subjekta, osobni identifikacijski broj objavljeni su na stranici Opći podaci u sklopu ovog dokumenta te u bilješci 1 uz revidirane godišnje financijske izvještaje.
Financijskih obveza, jamstava ili nepredviđenih izdataka koji nisu uključeni u bilancu nema. Društvo nema obveza po osnovi mirovina.
Dugovanja koja dospijevaju nakon više od pet godina pojašnjena su u bilješci 27 uz revidirane financijske izvještaje.
Obveze po najmovima proizašle iz primjene MSFI 16 iskazane su u AOP 107 i AOP 123, a objašnjene u Bilješci 33.
Tijekom tekućeg razdoblja u Grupi je bilo zaposleno prosječno 576 radnika (Luka Rijeka d.d. 559, Stanovi d.o.o. 4, Luka prijevoz d.o.o. 13, Luka Rijeka container depot d.o.o. 0). 
Nije bilo kapitalizacije plaća tijekom tekućeg razdoblja.
Rezerviranja za odgođeni porez, stanja odgođenog poreza na kraju poslovne godine i kretanja tih stanja tijekom poslovne godine prikazana su u bilješci 14 uz financijske izvještaje.
Društvo ima poslovne odnose s pridruženim društvom Jadranska vrata d.d., Brajdica 16, 51000 Rijeka u kojem Luka Rijeka d.d. ima 49% vlasništva. 
Ulaganja u ovisna i pridružena društva po metodi udjela objašnjena su u bilješci 19 uz revidirane financijske  izvještaje.
Nije bilo transakcija upisa dionica niti udjela tijekom poslovne godine u okviru odobrenog kapitala.
Društvo nema potvrda o sudjelovanju, konvertibilnih zadužnica, jamstava, opcija ili sličnih vrijednosnica ili prava.
Društvo nema udjela u društvima s neograničenom odgovornosti.
Konsolidirani financijski izvještaji izdavatelja su najveća grupa društava te Izdavatelj nije kontrolirani član niti jedne grupe.
Značajni događaji koji su nastupili nakon datuma bilance i nisu odraženi u računu dobiti i gubitka ili bilanci objavljene su u bilješci 34 uz revidirane godišnje financijske  izvještaje. Preneseni gubitak usklađen je s izvještajem Luka-prijevoza d.o.o. za iznos od 29.147 što je vidljivo u bilanci AOP 085 i u PK AOP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</si>
</sst>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vertical="top" wrapText="1"/>
    </xf>
    <xf numFmtId="0" fontId="35"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60" sqref="C60:J6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t="s">
        <v>450</v>
      </c>
      <c r="F4" s="139"/>
      <c r="G4" s="53" t="s">
        <v>0</v>
      </c>
      <c r="H4" s="138" t="s">
        <v>451</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452</v>
      </c>
      <c r="D11" s="146"/>
      <c r="E11" s="67"/>
      <c r="F11" s="154" t="s">
        <v>332</v>
      </c>
      <c r="G11" s="144"/>
      <c r="H11" s="155" t="s">
        <v>453</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454</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455</v>
      </c>
      <c r="D15" s="146"/>
      <c r="E15" s="163"/>
      <c r="F15" s="164"/>
      <c r="G15" s="73" t="s">
        <v>333</v>
      </c>
      <c r="H15" s="155" t="s">
        <v>456</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457</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458</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51000</v>
      </c>
      <c r="D21" s="156"/>
      <c r="E21" s="149"/>
      <c r="F21" s="149"/>
      <c r="G21" s="160" t="s">
        <v>459</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460</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461</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462</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590</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467</v>
      </c>
      <c r="B37" s="172"/>
      <c r="C37" s="172"/>
      <c r="D37" s="172"/>
      <c r="E37" s="171" t="s">
        <v>468</v>
      </c>
      <c r="F37" s="172"/>
      <c r="G37" s="172"/>
      <c r="H37" s="172"/>
      <c r="I37" s="173"/>
      <c r="J37" s="87">
        <v>1230000</v>
      </c>
    </row>
    <row r="38" spans="1:10" x14ac:dyDescent="0.25">
      <c r="A38" s="69"/>
      <c r="B38" s="70"/>
      <c r="C38" s="77"/>
      <c r="D38" s="174"/>
      <c r="E38" s="174"/>
      <c r="F38" s="174"/>
      <c r="G38" s="174"/>
      <c r="H38" s="174"/>
      <c r="I38" s="174"/>
      <c r="J38" s="72"/>
    </row>
    <row r="39" spans="1:10" x14ac:dyDescent="0.25">
      <c r="A39" s="171" t="s">
        <v>469</v>
      </c>
      <c r="B39" s="172"/>
      <c r="C39" s="172"/>
      <c r="D39" s="173"/>
      <c r="E39" s="171" t="s">
        <v>459</v>
      </c>
      <c r="F39" s="172"/>
      <c r="G39" s="172"/>
      <c r="H39" s="172"/>
      <c r="I39" s="173"/>
      <c r="J39" s="78">
        <v>1230077</v>
      </c>
    </row>
    <row r="40" spans="1:10" x14ac:dyDescent="0.25">
      <c r="A40" s="69"/>
      <c r="B40" s="70"/>
      <c r="C40" s="77"/>
      <c r="D40" s="88"/>
      <c r="E40" s="174"/>
      <c r="F40" s="174"/>
      <c r="G40" s="174"/>
      <c r="H40" s="174"/>
      <c r="I40" s="71"/>
      <c r="J40" s="72"/>
    </row>
    <row r="41" spans="1:10" x14ac:dyDescent="0.25">
      <c r="A41" s="171" t="s">
        <v>470</v>
      </c>
      <c r="B41" s="172"/>
      <c r="C41" s="172"/>
      <c r="D41" s="173"/>
      <c r="E41" s="171" t="s">
        <v>468</v>
      </c>
      <c r="F41" s="172"/>
      <c r="G41" s="172"/>
      <c r="H41" s="172"/>
      <c r="I41" s="173"/>
      <c r="J41" s="78">
        <v>5362164</v>
      </c>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t="s">
        <v>342</v>
      </c>
      <c r="D50" s="156"/>
      <c r="E50" s="181" t="s">
        <v>343</v>
      </c>
      <c r="F50" s="182"/>
      <c r="G50" s="160"/>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463</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464</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465</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134" sqref="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448</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449</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844566176</v>
      </c>
      <c r="I9" s="23">
        <f>I10+I17+I27+I38+I43</f>
        <v>859399679</v>
      </c>
    </row>
    <row r="10" spans="1:9" ht="12.75" customHeight="1" x14ac:dyDescent="0.2">
      <c r="A10" s="190" t="s">
        <v>5</v>
      </c>
      <c r="B10" s="190"/>
      <c r="C10" s="190"/>
      <c r="D10" s="190"/>
      <c r="E10" s="190"/>
      <c r="F10" s="190"/>
      <c r="G10" s="15">
        <v>3</v>
      </c>
      <c r="H10" s="23">
        <f>H11+H12+H13+H14+H15+H16</f>
        <v>161837310</v>
      </c>
      <c r="I10" s="23">
        <f>I11+I12+I13+I14+I15+I16</f>
        <v>159910149</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161837310</v>
      </c>
      <c r="I12" s="22">
        <v>159910149</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526635839</v>
      </c>
      <c r="I17" s="23">
        <f>I18+I19+I20+I21+I22+I23+I24+I25+I26</f>
        <v>531052733</v>
      </c>
    </row>
    <row r="18" spans="1:9" ht="12.75" customHeight="1" x14ac:dyDescent="0.2">
      <c r="A18" s="189" t="s">
        <v>13</v>
      </c>
      <c r="B18" s="189"/>
      <c r="C18" s="189"/>
      <c r="D18" s="189"/>
      <c r="E18" s="189"/>
      <c r="F18" s="189"/>
      <c r="G18" s="14">
        <v>11</v>
      </c>
      <c r="H18" s="22">
        <v>204292469</v>
      </c>
      <c r="I18" s="22">
        <v>204292469</v>
      </c>
    </row>
    <row r="19" spans="1:9" ht="12.75" customHeight="1" x14ac:dyDescent="0.2">
      <c r="A19" s="189" t="s">
        <v>14</v>
      </c>
      <c r="B19" s="189"/>
      <c r="C19" s="189"/>
      <c r="D19" s="189"/>
      <c r="E19" s="189"/>
      <c r="F19" s="189"/>
      <c r="G19" s="14">
        <v>12</v>
      </c>
      <c r="H19" s="22">
        <v>302059083</v>
      </c>
      <c r="I19" s="22">
        <v>299806002</v>
      </c>
    </row>
    <row r="20" spans="1:9" ht="12.75" customHeight="1" x14ac:dyDescent="0.2">
      <c r="A20" s="189" t="s">
        <v>15</v>
      </c>
      <c r="B20" s="189"/>
      <c r="C20" s="189"/>
      <c r="D20" s="189"/>
      <c r="E20" s="189"/>
      <c r="F20" s="189"/>
      <c r="G20" s="14">
        <v>13</v>
      </c>
      <c r="H20" s="22">
        <v>1859134</v>
      </c>
      <c r="I20" s="22">
        <v>2453310</v>
      </c>
    </row>
    <row r="21" spans="1:9" ht="12.75" customHeight="1" x14ac:dyDescent="0.2">
      <c r="A21" s="189" t="s">
        <v>16</v>
      </c>
      <c r="B21" s="189"/>
      <c r="C21" s="189"/>
      <c r="D21" s="189"/>
      <c r="E21" s="189"/>
      <c r="F21" s="189"/>
      <c r="G21" s="14">
        <v>14</v>
      </c>
      <c r="H21" s="22">
        <v>11659386</v>
      </c>
      <c r="I21" s="22">
        <v>14076927</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1468261</v>
      </c>
      <c r="I24" s="22">
        <v>5152868</v>
      </c>
    </row>
    <row r="25" spans="1:9" ht="12.75" customHeight="1" x14ac:dyDescent="0.2">
      <c r="A25" s="189" t="s">
        <v>20</v>
      </c>
      <c r="B25" s="189"/>
      <c r="C25" s="189"/>
      <c r="D25" s="189"/>
      <c r="E25" s="189"/>
      <c r="F25" s="189"/>
      <c r="G25" s="14">
        <v>18</v>
      </c>
      <c r="H25" s="22">
        <v>325736</v>
      </c>
      <c r="I25" s="22">
        <v>325736</v>
      </c>
    </row>
    <row r="26" spans="1:9" ht="12.75" customHeight="1" x14ac:dyDescent="0.2">
      <c r="A26" s="189" t="s">
        <v>21</v>
      </c>
      <c r="B26" s="189"/>
      <c r="C26" s="189"/>
      <c r="D26" s="189"/>
      <c r="E26" s="189"/>
      <c r="F26" s="189"/>
      <c r="G26" s="14">
        <v>19</v>
      </c>
      <c r="H26" s="22">
        <v>4971770</v>
      </c>
      <c r="I26" s="22">
        <v>4945421</v>
      </c>
    </row>
    <row r="27" spans="1:9" ht="12.75" customHeight="1" x14ac:dyDescent="0.2">
      <c r="A27" s="190" t="s">
        <v>22</v>
      </c>
      <c r="B27" s="190"/>
      <c r="C27" s="190"/>
      <c r="D27" s="190"/>
      <c r="E27" s="190"/>
      <c r="F27" s="190"/>
      <c r="G27" s="15">
        <v>20</v>
      </c>
      <c r="H27" s="23">
        <f>SUM(H28:H37)</f>
        <v>146404980</v>
      </c>
      <c r="I27" s="23">
        <f>SUM(I28:I37)</f>
        <v>158040034</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146404980</v>
      </c>
      <c r="I31" s="22">
        <v>158040034</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732475</v>
      </c>
      <c r="I38" s="23">
        <f>I39+I40+I41+I42</f>
        <v>1441191</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732475</v>
      </c>
      <c r="I42" s="22">
        <v>1441191</v>
      </c>
    </row>
    <row r="43" spans="1:9" ht="12.75" customHeight="1" x14ac:dyDescent="0.2">
      <c r="A43" s="189" t="s">
        <v>38</v>
      </c>
      <c r="B43" s="189"/>
      <c r="C43" s="189"/>
      <c r="D43" s="189"/>
      <c r="E43" s="189"/>
      <c r="F43" s="189"/>
      <c r="G43" s="14">
        <v>36</v>
      </c>
      <c r="H43" s="22">
        <v>8955572</v>
      </c>
      <c r="I43" s="22">
        <v>8955572</v>
      </c>
    </row>
    <row r="44" spans="1:9" ht="12.75" customHeight="1" x14ac:dyDescent="0.2">
      <c r="A44" s="191" t="s">
        <v>304</v>
      </c>
      <c r="B44" s="191"/>
      <c r="C44" s="191"/>
      <c r="D44" s="191"/>
      <c r="E44" s="191"/>
      <c r="F44" s="191"/>
      <c r="G44" s="15">
        <v>37</v>
      </c>
      <c r="H44" s="23">
        <f>H45+H53+H60+H70</f>
        <v>107269549</v>
      </c>
      <c r="I44" s="23">
        <f>I45+I53+I60+I70</f>
        <v>117775563</v>
      </c>
    </row>
    <row r="45" spans="1:9" ht="12.75" customHeight="1" x14ac:dyDescent="0.2">
      <c r="A45" s="190" t="s">
        <v>39</v>
      </c>
      <c r="B45" s="190"/>
      <c r="C45" s="190"/>
      <c r="D45" s="190"/>
      <c r="E45" s="190"/>
      <c r="F45" s="190"/>
      <c r="G45" s="15">
        <v>38</v>
      </c>
      <c r="H45" s="23">
        <f>SUM(H46:H52)</f>
        <v>942156</v>
      </c>
      <c r="I45" s="23">
        <f>SUM(I46:I52)</f>
        <v>1481020</v>
      </c>
    </row>
    <row r="46" spans="1:9" ht="12.75" customHeight="1" x14ac:dyDescent="0.2">
      <c r="A46" s="189" t="s">
        <v>40</v>
      </c>
      <c r="B46" s="189"/>
      <c r="C46" s="189"/>
      <c r="D46" s="189"/>
      <c r="E46" s="189"/>
      <c r="F46" s="189"/>
      <c r="G46" s="14">
        <v>39</v>
      </c>
      <c r="H46" s="22">
        <v>942156</v>
      </c>
      <c r="I46" s="22">
        <v>1481020</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43494337</v>
      </c>
      <c r="I53" s="23">
        <f>SUM(I54:I59)</f>
        <v>48186606</v>
      </c>
    </row>
    <row r="54" spans="1:9" ht="12.75" customHeight="1" x14ac:dyDescent="0.2">
      <c r="A54" s="189" t="s">
        <v>48</v>
      </c>
      <c r="B54" s="189"/>
      <c r="C54" s="189"/>
      <c r="D54" s="189"/>
      <c r="E54" s="189"/>
      <c r="F54" s="189"/>
      <c r="G54" s="14">
        <v>47</v>
      </c>
      <c r="H54" s="22">
        <v>430225</v>
      </c>
      <c r="I54" s="22">
        <v>985076</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25326220</v>
      </c>
      <c r="I56" s="22">
        <v>33127025</v>
      </c>
    </row>
    <row r="57" spans="1:9" ht="12.75" customHeight="1" x14ac:dyDescent="0.2">
      <c r="A57" s="189" t="s">
        <v>51</v>
      </c>
      <c r="B57" s="189"/>
      <c r="C57" s="189"/>
      <c r="D57" s="189"/>
      <c r="E57" s="189"/>
      <c r="F57" s="189"/>
      <c r="G57" s="14">
        <v>50</v>
      </c>
      <c r="H57" s="22">
        <v>2834</v>
      </c>
      <c r="I57" s="22">
        <v>2482</v>
      </c>
    </row>
    <row r="58" spans="1:9" ht="12.75" customHeight="1" x14ac:dyDescent="0.2">
      <c r="A58" s="189" t="s">
        <v>52</v>
      </c>
      <c r="B58" s="189"/>
      <c r="C58" s="189"/>
      <c r="D58" s="189"/>
      <c r="E58" s="189"/>
      <c r="F58" s="189"/>
      <c r="G58" s="14">
        <v>51</v>
      </c>
      <c r="H58" s="22">
        <v>365159</v>
      </c>
      <c r="I58" s="22">
        <v>508273</v>
      </c>
    </row>
    <row r="59" spans="1:9" ht="12.75" customHeight="1" x14ac:dyDescent="0.2">
      <c r="A59" s="189" t="s">
        <v>53</v>
      </c>
      <c r="B59" s="189"/>
      <c r="C59" s="189"/>
      <c r="D59" s="189"/>
      <c r="E59" s="189"/>
      <c r="F59" s="189"/>
      <c r="G59" s="14">
        <v>52</v>
      </c>
      <c r="H59" s="22">
        <v>17369899</v>
      </c>
      <c r="I59" s="22">
        <v>13563750</v>
      </c>
    </row>
    <row r="60" spans="1:9" ht="12.75" customHeight="1" x14ac:dyDescent="0.2">
      <c r="A60" s="190" t="s">
        <v>54</v>
      </c>
      <c r="B60" s="190"/>
      <c r="C60" s="190"/>
      <c r="D60" s="190"/>
      <c r="E60" s="190"/>
      <c r="F60" s="190"/>
      <c r="G60" s="15">
        <v>53</v>
      </c>
      <c r="H60" s="23">
        <f>SUM(H61:H69)</f>
        <v>700118</v>
      </c>
      <c r="I60" s="23">
        <f>SUM(I61:I69)</f>
        <v>700325</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700118</v>
      </c>
      <c r="I68" s="22">
        <v>700118</v>
      </c>
    </row>
    <row r="69" spans="1:9" ht="12.75" customHeight="1" x14ac:dyDescent="0.2">
      <c r="A69" s="189" t="s">
        <v>56</v>
      </c>
      <c r="B69" s="189"/>
      <c r="C69" s="189"/>
      <c r="D69" s="189"/>
      <c r="E69" s="189"/>
      <c r="F69" s="189"/>
      <c r="G69" s="14">
        <v>62</v>
      </c>
      <c r="H69" s="22">
        <v>0</v>
      </c>
      <c r="I69" s="22">
        <v>207</v>
      </c>
    </row>
    <row r="70" spans="1:9" ht="12.75" customHeight="1" x14ac:dyDescent="0.2">
      <c r="A70" s="189" t="s">
        <v>57</v>
      </c>
      <c r="B70" s="189"/>
      <c r="C70" s="189"/>
      <c r="D70" s="189"/>
      <c r="E70" s="189"/>
      <c r="F70" s="189"/>
      <c r="G70" s="14">
        <v>63</v>
      </c>
      <c r="H70" s="22">
        <v>62132938</v>
      </c>
      <c r="I70" s="22">
        <v>67407612</v>
      </c>
    </row>
    <row r="71" spans="1:9" ht="12.75" customHeight="1" x14ac:dyDescent="0.2">
      <c r="A71" s="206" t="s">
        <v>58</v>
      </c>
      <c r="B71" s="206"/>
      <c r="C71" s="206"/>
      <c r="D71" s="206"/>
      <c r="E71" s="206"/>
      <c r="F71" s="206"/>
      <c r="G71" s="14">
        <v>64</v>
      </c>
      <c r="H71" s="22">
        <v>431987</v>
      </c>
      <c r="I71" s="22">
        <v>716408</v>
      </c>
    </row>
    <row r="72" spans="1:9" ht="12.75" customHeight="1" x14ac:dyDescent="0.2">
      <c r="A72" s="191" t="s">
        <v>305</v>
      </c>
      <c r="B72" s="191"/>
      <c r="C72" s="191"/>
      <c r="D72" s="191"/>
      <c r="E72" s="191"/>
      <c r="F72" s="191"/>
      <c r="G72" s="15">
        <v>65</v>
      </c>
      <c r="H72" s="23">
        <f>H8+H9+H44+H71</f>
        <v>952267712</v>
      </c>
      <c r="I72" s="23">
        <f>I8+I9+I44+I71</f>
        <v>977891650</v>
      </c>
    </row>
    <row r="73" spans="1:9" ht="12.75" customHeight="1" x14ac:dyDescent="0.2">
      <c r="A73" s="206" t="s">
        <v>59</v>
      </c>
      <c r="B73" s="206"/>
      <c r="C73" s="206"/>
      <c r="D73" s="206"/>
      <c r="E73" s="206"/>
      <c r="F73" s="206"/>
      <c r="G73" s="14">
        <v>66</v>
      </c>
      <c r="H73" s="22">
        <v>804016</v>
      </c>
      <c r="I73" s="22">
        <v>804016</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392919334</v>
      </c>
      <c r="I75" s="102">
        <f>I76+I77+I78+I84+I85+I91+I94+I97</f>
        <v>407012974</v>
      </c>
    </row>
    <row r="76" spans="1:9" ht="12.75" customHeight="1" x14ac:dyDescent="0.2">
      <c r="A76" s="189" t="s">
        <v>61</v>
      </c>
      <c r="B76" s="189"/>
      <c r="C76" s="189"/>
      <c r="D76" s="189"/>
      <c r="E76" s="189"/>
      <c r="F76" s="189"/>
      <c r="G76" s="14">
        <v>68</v>
      </c>
      <c r="H76" s="22">
        <v>539219000</v>
      </c>
      <c r="I76" s="22">
        <v>539219000</v>
      </c>
    </row>
    <row r="77" spans="1:9" ht="12.75" customHeight="1" x14ac:dyDescent="0.2">
      <c r="A77" s="189" t="s">
        <v>62</v>
      </c>
      <c r="B77" s="189"/>
      <c r="C77" s="189"/>
      <c r="D77" s="189"/>
      <c r="E77" s="189"/>
      <c r="F77" s="189"/>
      <c r="G77" s="14">
        <v>69</v>
      </c>
      <c r="H77" s="22">
        <v>38623828</v>
      </c>
      <c r="I77" s="22">
        <v>38623828</v>
      </c>
    </row>
    <row r="78" spans="1:9" ht="12.75" customHeight="1" x14ac:dyDescent="0.2">
      <c r="A78" s="190" t="s">
        <v>63</v>
      </c>
      <c r="B78" s="190"/>
      <c r="C78" s="190"/>
      <c r="D78" s="190"/>
      <c r="E78" s="190"/>
      <c r="F78" s="190"/>
      <c r="G78" s="15">
        <v>70</v>
      </c>
      <c r="H78" s="102">
        <f>SUM(H79:H83)</f>
        <v>0</v>
      </c>
      <c r="I78" s="102">
        <f>SUM(I79:I83)</f>
        <v>0</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29179635</v>
      </c>
      <c r="I84" s="96">
        <v>29179635</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-214633699</v>
      </c>
      <c r="I91" s="23">
        <f>I92-I93</f>
        <v>-214073980</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214633699</v>
      </c>
      <c r="I93" s="22">
        <v>214073980</v>
      </c>
    </row>
    <row r="94" spans="1:9" ht="12.75" customHeight="1" x14ac:dyDescent="0.2">
      <c r="A94" s="190" t="s">
        <v>352</v>
      </c>
      <c r="B94" s="190"/>
      <c r="C94" s="190"/>
      <c r="D94" s="190"/>
      <c r="E94" s="190"/>
      <c r="F94" s="190"/>
      <c r="G94" s="15">
        <v>86</v>
      </c>
      <c r="H94" s="23">
        <f>H95-H96</f>
        <v>530570</v>
      </c>
      <c r="I94" s="23">
        <f>I95-I96</f>
        <v>14064491</v>
      </c>
    </row>
    <row r="95" spans="1:9" ht="12.75" customHeight="1" x14ac:dyDescent="0.2">
      <c r="A95" s="189" t="s">
        <v>74</v>
      </c>
      <c r="B95" s="189"/>
      <c r="C95" s="189"/>
      <c r="D95" s="189"/>
      <c r="E95" s="189"/>
      <c r="F95" s="189"/>
      <c r="G95" s="14">
        <v>87</v>
      </c>
      <c r="H95" s="22">
        <v>530570</v>
      </c>
      <c r="I95" s="22">
        <v>14064491</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8326045</v>
      </c>
      <c r="I98" s="23">
        <f>SUM(I99:I104)</f>
        <v>8326045</v>
      </c>
    </row>
    <row r="99" spans="1:9" ht="12.75" customHeight="1" x14ac:dyDescent="0.2">
      <c r="A99" s="189" t="s">
        <v>77</v>
      </c>
      <c r="B99" s="189"/>
      <c r="C99" s="189"/>
      <c r="D99" s="189"/>
      <c r="E99" s="189"/>
      <c r="F99" s="189"/>
      <c r="G99" s="14">
        <v>91</v>
      </c>
      <c r="H99" s="22">
        <v>2364376</v>
      </c>
      <c r="I99" s="22">
        <v>2364376</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5961669</v>
      </c>
      <c r="I104" s="22">
        <v>5961669</v>
      </c>
    </row>
    <row r="105" spans="1:9" ht="12.75" customHeight="1" x14ac:dyDescent="0.2">
      <c r="A105" s="191" t="s">
        <v>355</v>
      </c>
      <c r="B105" s="191"/>
      <c r="C105" s="191"/>
      <c r="D105" s="191"/>
      <c r="E105" s="191"/>
      <c r="F105" s="191"/>
      <c r="G105" s="15">
        <v>97</v>
      </c>
      <c r="H105" s="23">
        <f>SUM(H106:H116)</f>
        <v>306501956</v>
      </c>
      <c r="I105" s="23">
        <f>SUM(I106:I116)</f>
        <v>319525767</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94003948</v>
      </c>
      <c r="I111" s="22">
        <v>106459570</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201027588</v>
      </c>
      <c r="I115" s="22">
        <v>201595777</v>
      </c>
    </row>
    <row r="116" spans="1:9" ht="12.75" customHeight="1" x14ac:dyDescent="0.2">
      <c r="A116" s="189" t="s">
        <v>93</v>
      </c>
      <c r="B116" s="189"/>
      <c r="C116" s="189"/>
      <c r="D116" s="189"/>
      <c r="E116" s="189"/>
      <c r="F116" s="189"/>
      <c r="G116" s="14">
        <v>108</v>
      </c>
      <c r="H116" s="22">
        <v>11470420</v>
      </c>
      <c r="I116" s="22">
        <v>11470420</v>
      </c>
    </row>
    <row r="117" spans="1:9" ht="12.75" customHeight="1" x14ac:dyDescent="0.2">
      <c r="A117" s="191" t="s">
        <v>356</v>
      </c>
      <c r="B117" s="191"/>
      <c r="C117" s="191"/>
      <c r="D117" s="191"/>
      <c r="E117" s="191"/>
      <c r="F117" s="191"/>
      <c r="G117" s="15">
        <v>109</v>
      </c>
      <c r="H117" s="23">
        <f>SUM(H118:H131)</f>
        <v>178522415</v>
      </c>
      <c r="I117" s="23">
        <f>SUM(I118:I131)</f>
        <v>161932462</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9545430</v>
      </c>
      <c r="I123" s="22">
        <v>9147670</v>
      </c>
    </row>
    <row r="124" spans="1:9" ht="12.75" customHeight="1" x14ac:dyDescent="0.2">
      <c r="A124" s="189" t="s">
        <v>89</v>
      </c>
      <c r="B124" s="189"/>
      <c r="C124" s="189"/>
      <c r="D124" s="189"/>
      <c r="E124" s="189"/>
      <c r="F124" s="189"/>
      <c r="G124" s="14">
        <v>116</v>
      </c>
      <c r="H124" s="22">
        <v>366665</v>
      </c>
      <c r="I124" s="22">
        <v>366665</v>
      </c>
    </row>
    <row r="125" spans="1:9" ht="12.75" customHeight="1" x14ac:dyDescent="0.2">
      <c r="A125" s="189" t="s">
        <v>90</v>
      </c>
      <c r="B125" s="189"/>
      <c r="C125" s="189"/>
      <c r="D125" s="189"/>
      <c r="E125" s="189"/>
      <c r="F125" s="189"/>
      <c r="G125" s="14">
        <v>117</v>
      </c>
      <c r="H125" s="22">
        <v>28849067</v>
      </c>
      <c r="I125" s="22">
        <v>26481467</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3852456</v>
      </c>
      <c r="I127" s="22">
        <v>4327971</v>
      </c>
    </row>
    <row r="128" spans="1:9" x14ac:dyDescent="0.2">
      <c r="A128" s="189" t="s">
        <v>95</v>
      </c>
      <c r="B128" s="189"/>
      <c r="C128" s="189"/>
      <c r="D128" s="189"/>
      <c r="E128" s="189"/>
      <c r="F128" s="189"/>
      <c r="G128" s="14">
        <v>120</v>
      </c>
      <c r="H128" s="22">
        <v>3191060</v>
      </c>
      <c r="I128" s="22">
        <v>3771359</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132717737</v>
      </c>
      <c r="I131" s="22">
        <v>117837330</v>
      </c>
    </row>
    <row r="132" spans="1:9" ht="22.15" customHeight="1" x14ac:dyDescent="0.2">
      <c r="A132" s="206" t="s">
        <v>99</v>
      </c>
      <c r="B132" s="206"/>
      <c r="C132" s="206"/>
      <c r="D132" s="206"/>
      <c r="E132" s="206"/>
      <c r="F132" s="206"/>
      <c r="G132" s="14">
        <v>124</v>
      </c>
      <c r="H132" s="22">
        <v>65997962</v>
      </c>
      <c r="I132" s="22">
        <v>81094402</v>
      </c>
    </row>
    <row r="133" spans="1:9" ht="12.75" customHeight="1" x14ac:dyDescent="0.2">
      <c r="A133" s="191" t="s">
        <v>357</v>
      </c>
      <c r="B133" s="191"/>
      <c r="C133" s="191"/>
      <c r="D133" s="191"/>
      <c r="E133" s="191"/>
      <c r="F133" s="191"/>
      <c r="G133" s="15">
        <v>125</v>
      </c>
      <c r="H133" s="23">
        <f>H75+H98+H105+H117+H132</f>
        <v>952267712</v>
      </c>
      <c r="I133" s="23">
        <f>I75+I98+I105+I117+I132</f>
        <v>977891650</v>
      </c>
    </row>
    <row r="134" spans="1:9" x14ac:dyDescent="0.2">
      <c r="A134" s="206" t="s">
        <v>100</v>
      </c>
      <c r="B134" s="206"/>
      <c r="C134" s="206"/>
      <c r="D134" s="206"/>
      <c r="E134" s="206"/>
      <c r="F134" s="206"/>
      <c r="G134" s="14">
        <v>126</v>
      </c>
      <c r="H134" s="22">
        <v>804016</v>
      </c>
      <c r="I134" s="22">
        <v>804016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K112" sqref="K112"/>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466</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449</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44047948</v>
      </c>
      <c r="I8" s="107">
        <f>SUM(I9:I13)</f>
        <v>44047948</v>
      </c>
      <c r="J8" s="107">
        <f>SUM(J9:J13)</f>
        <v>48764330</v>
      </c>
      <c r="K8" s="107">
        <f>SUM(K9:K13)</f>
        <v>48764330</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35239179</v>
      </c>
      <c r="I10" s="108">
        <v>35239179</v>
      </c>
      <c r="J10" s="108">
        <v>45352925</v>
      </c>
      <c r="K10" s="108">
        <v>45352925</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8808769</v>
      </c>
      <c r="I13" s="108">
        <v>8808769</v>
      </c>
      <c r="J13" s="108">
        <v>3411405</v>
      </c>
      <c r="K13" s="108">
        <v>3411405</v>
      </c>
    </row>
    <row r="14" spans="1:11" ht="12.75" customHeight="1" x14ac:dyDescent="0.2">
      <c r="A14" s="224" t="s">
        <v>359</v>
      </c>
      <c r="B14" s="224"/>
      <c r="C14" s="224"/>
      <c r="D14" s="224"/>
      <c r="E14" s="224"/>
      <c r="F14" s="224"/>
      <c r="G14" s="15">
        <v>7</v>
      </c>
      <c r="H14" s="107">
        <f>H15+H16+H20+H24+H25+H26+H29+H36</f>
        <v>40544911</v>
      </c>
      <c r="I14" s="107">
        <f>I15+I16+I20+I24+I25+I26+I29+I36</f>
        <v>40544911</v>
      </c>
      <c r="J14" s="107">
        <f>J15+J16+J20+J24+J25+J26+J29+J36</f>
        <v>42521731</v>
      </c>
      <c r="K14" s="107">
        <f>K15+K16+K20+K24+K25+K26+K29+K36</f>
        <v>42521731</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439</v>
      </c>
      <c r="B16" s="190"/>
      <c r="C16" s="190"/>
      <c r="D16" s="190"/>
      <c r="E16" s="190"/>
      <c r="F16" s="190"/>
      <c r="G16" s="15">
        <v>9</v>
      </c>
      <c r="H16" s="107">
        <f>SUM(H17:H19)</f>
        <v>11653088</v>
      </c>
      <c r="I16" s="107">
        <f>SUM(I17:I19)</f>
        <v>11653088</v>
      </c>
      <c r="J16" s="107">
        <f>SUM(J17:J19)</f>
        <v>12755101</v>
      </c>
      <c r="K16" s="107">
        <f>SUM(K17:K19)</f>
        <v>12755101</v>
      </c>
    </row>
    <row r="17" spans="1:11" ht="12.75" customHeight="1" x14ac:dyDescent="0.2">
      <c r="A17" s="225" t="s">
        <v>120</v>
      </c>
      <c r="B17" s="225"/>
      <c r="C17" s="225"/>
      <c r="D17" s="225"/>
      <c r="E17" s="225"/>
      <c r="F17" s="225"/>
      <c r="G17" s="14">
        <v>10</v>
      </c>
      <c r="H17" s="108">
        <v>5739303</v>
      </c>
      <c r="I17" s="108">
        <v>5739303</v>
      </c>
      <c r="J17" s="108">
        <v>5656374</v>
      </c>
      <c r="K17" s="108">
        <v>5656374</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5913785</v>
      </c>
      <c r="I19" s="108">
        <v>5913785</v>
      </c>
      <c r="J19" s="108">
        <v>7098727</v>
      </c>
      <c r="K19" s="108">
        <v>7098727</v>
      </c>
    </row>
    <row r="20" spans="1:11" ht="12.75" customHeight="1" x14ac:dyDescent="0.2">
      <c r="A20" s="190" t="s">
        <v>440</v>
      </c>
      <c r="B20" s="190"/>
      <c r="C20" s="190"/>
      <c r="D20" s="190"/>
      <c r="E20" s="190"/>
      <c r="F20" s="190"/>
      <c r="G20" s="15">
        <v>13</v>
      </c>
      <c r="H20" s="107">
        <f>SUM(H21:H23)</f>
        <v>17766304</v>
      </c>
      <c r="I20" s="107">
        <f>SUM(I21:I23)</f>
        <v>17766304</v>
      </c>
      <c r="J20" s="107">
        <f>SUM(J21:J23)</f>
        <v>18007052</v>
      </c>
      <c r="K20" s="107">
        <f>SUM(K21:K23)</f>
        <v>18007052</v>
      </c>
    </row>
    <row r="21" spans="1:11" ht="12.75" customHeight="1" x14ac:dyDescent="0.2">
      <c r="A21" s="225" t="s">
        <v>105</v>
      </c>
      <c r="B21" s="225"/>
      <c r="C21" s="225"/>
      <c r="D21" s="225"/>
      <c r="E21" s="225"/>
      <c r="F21" s="225"/>
      <c r="G21" s="14">
        <v>14</v>
      </c>
      <c r="H21" s="108">
        <v>11382424</v>
      </c>
      <c r="I21" s="108">
        <v>11382424</v>
      </c>
      <c r="J21" s="108">
        <v>11257587</v>
      </c>
      <c r="K21" s="108">
        <v>11257587</v>
      </c>
    </row>
    <row r="22" spans="1:11" ht="12.75" customHeight="1" x14ac:dyDescent="0.2">
      <c r="A22" s="225" t="s">
        <v>106</v>
      </c>
      <c r="B22" s="225"/>
      <c r="C22" s="225"/>
      <c r="D22" s="225"/>
      <c r="E22" s="225"/>
      <c r="F22" s="225"/>
      <c r="G22" s="14">
        <v>15</v>
      </c>
      <c r="H22" s="108">
        <v>3855172</v>
      </c>
      <c r="I22" s="108">
        <v>3855172</v>
      </c>
      <c r="J22" s="108">
        <v>4202464</v>
      </c>
      <c r="K22" s="108">
        <v>4202464</v>
      </c>
    </row>
    <row r="23" spans="1:11" ht="12.75" customHeight="1" x14ac:dyDescent="0.2">
      <c r="A23" s="225" t="s">
        <v>107</v>
      </c>
      <c r="B23" s="225"/>
      <c r="C23" s="225"/>
      <c r="D23" s="225"/>
      <c r="E23" s="225"/>
      <c r="F23" s="225"/>
      <c r="G23" s="14">
        <v>16</v>
      </c>
      <c r="H23" s="108">
        <v>2528708</v>
      </c>
      <c r="I23" s="108">
        <v>2528708</v>
      </c>
      <c r="J23" s="108">
        <v>2547001</v>
      </c>
      <c r="K23" s="108">
        <v>2547001</v>
      </c>
    </row>
    <row r="24" spans="1:11" ht="12.75" customHeight="1" x14ac:dyDescent="0.2">
      <c r="A24" s="189" t="s">
        <v>108</v>
      </c>
      <c r="B24" s="189"/>
      <c r="C24" s="189"/>
      <c r="D24" s="189"/>
      <c r="E24" s="189"/>
      <c r="F24" s="189"/>
      <c r="G24" s="14">
        <v>17</v>
      </c>
      <c r="H24" s="108">
        <v>4946933</v>
      </c>
      <c r="I24" s="108">
        <v>4946933</v>
      </c>
      <c r="J24" s="108">
        <v>5151389</v>
      </c>
      <c r="K24" s="108">
        <v>5151389</v>
      </c>
    </row>
    <row r="25" spans="1:11" ht="12.75" customHeight="1" x14ac:dyDescent="0.2">
      <c r="A25" s="189" t="s">
        <v>109</v>
      </c>
      <c r="B25" s="189"/>
      <c r="C25" s="189"/>
      <c r="D25" s="189"/>
      <c r="E25" s="189"/>
      <c r="F25" s="189"/>
      <c r="G25" s="14">
        <v>18</v>
      </c>
      <c r="H25" s="108">
        <v>5537539</v>
      </c>
      <c r="I25" s="108">
        <v>5537539</v>
      </c>
      <c r="J25" s="108">
        <v>5572538</v>
      </c>
      <c r="K25" s="108">
        <v>5572538</v>
      </c>
    </row>
    <row r="26" spans="1:11" ht="12.75" customHeight="1" x14ac:dyDescent="0.2">
      <c r="A26" s="190" t="s">
        <v>441</v>
      </c>
      <c r="B26" s="190"/>
      <c r="C26" s="190"/>
      <c r="D26" s="190"/>
      <c r="E26" s="190"/>
      <c r="F26" s="190"/>
      <c r="G26" s="15">
        <v>19</v>
      </c>
      <c r="H26" s="107">
        <f>H27+H28</f>
        <v>0</v>
      </c>
      <c r="I26" s="107">
        <f>I27+I28</f>
        <v>0</v>
      </c>
      <c r="J26" s="107">
        <f>J27+J28</f>
        <v>38839</v>
      </c>
      <c r="K26" s="107">
        <f>K27+K28</f>
        <v>38839</v>
      </c>
    </row>
    <row r="27" spans="1:11" ht="12.75" customHeight="1" x14ac:dyDescent="0.2">
      <c r="A27" s="225" t="s">
        <v>123</v>
      </c>
      <c r="B27" s="225"/>
      <c r="C27" s="225"/>
      <c r="D27" s="225"/>
      <c r="E27" s="225"/>
      <c r="F27" s="225"/>
      <c r="G27" s="14">
        <v>20</v>
      </c>
      <c r="H27" s="108">
        <v>0</v>
      </c>
      <c r="I27" s="108">
        <v>0</v>
      </c>
      <c r="J27" s="108">
        <v>38839</v>
      </c>
      <c r="K27" s="108">
        <v>38839</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442</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641047</v>
      </c>
      <c r="I36" s="108">
        <v>641047</v>
      </c>
      <c r="J36" s="108">
        <v>996812</v>
      </c>
      <c r="K36" s="108">
        <v>996812</v>
      </c>
    </row>
    <row r="37" spans="1:11" ht="12.75" customHeight="1" x14ac:dyDescent="0.2">
      <c r="A37" s="224" t="s">
        <v>360</v>
      </c>
      <c r="B37" s="224"/>
      <c r="C37" s="224"/>
      <c r="D37" s="224"/>
      <c r="E37" s="224"/>
      <c r="F37" s="224"/>
      <c r="G37" s="15">
        <v>30</v>
      </c>
      <c r="H37" s="107">
        <f>SUM(H38:H47)</f>
        <v>130997</v>
      </c>
      <c r="I37" s="107">
        <f>SUM(I38:I47)</f>
        <v>130997</v>
      </c>
      <c r="J37" s="107">
        <f>SUM(J38:J47)</f>
        <v>136</v>
      </c>
      <c r="K37" s="107">
        <f>SUM(K38:K47)</f>
        <v>136</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109488</v>
      </c>
      <c r="I44" s="108">
        <v>109488</v>
      </c>
      <c r="J44" s="108">
        <v>136</v>
      </c>
      <c r="K44" s="108">
        <v>136</v>
      </c>
    </row>
    <row r="45" spans="1:11" ht="12.75" customHeight="1" x14ac:dyDescent="0.2">
      <c r="A45" s="189" t="s">
        <v>138</v>
      </c>
      <c r="B45" s="189"/>
      <c r="C45" s="189"/>
      <c r="D45" s="189"/>
      <c r="E45" s="189"/>
      <c r="F45" s="189"/>
      <c r="G45" s="14">
        <v>38</v>
      </c>
      <c r="H45" s="108">
        <v>0</v>
      </c>
      <c r="I45" s="108">
        <v>0</v>
      </c>
      <c r="J45" s="108">
        <v>0</v>
      </c>
      <c r="K45" s="108">
        <v>0</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21509</v>
      </c>
      <c r="I47" s="108">
        <v>21509</v>
      </c>
      <c r="J47" s="108">
        <v>0</v>
      </c>
      <c r="K47" s="108">
        <v>0</v>
      </c>
    </row>
    <row r="48" spans="1:11" ht="12.75" customHeight="1" x14ac:dyDescent="0.2">
      <c r="A48" s="224" t="s">
        <v>361</v>
      </c>
      <c r="B48" s="224"/>
      <c r="C48" s="224"/>
      <c r="D48" s="224"/>
      <c r="E48" s="224"/>
      <c r="F48" s="224"/>
      <c r="G48" s="15">
        <v>41</v>
      </c>
      <c r="H48" s="107">
        <f>SUM(H49:H55)</f>
        <v>3771502</v>
      </c>
      <c r="I48" s="107">
        <f>SUM(I49:I55)</f>
        <v>3771502</v>
      </c>
      <c r="J48" s="107">
        <f>SUM(J49:J55)</f>
        <v>3813298</v>
      </c>
      <c r="K48" s="107">
        <f>SUM(K49:K55)</f>
        <v>3813298</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843432</v>
      </c>
      <c r="I51" s="108">
        <v>843432</v>
      </c>
      <c r="J51" s="108">
        <v>798648</v>
      </c>
      <c r="K51" s="108">
        <v>798648</v>
      </c>
    </row>
    <row r="52" spans="1:11" ht="12.75" customHeight="1" x14ac:dyDescent="0.2">
      <c r="A52" s="228" t="s">
        <v>144</v>
      </c>
      <c r="B52" s="228"/>
      <c r="C52" s="228"/>
      <c r="D52" s="228"/>
      <c r="E52" s="228"/>
      <c r="F52" s="228"/>
      <c r="G52" s="14">
        <v>45</v>
      </c>
      <c r="H52" s="108">
        <v>0</v>
      </c>
      <c r="I52" s="108">
        <v>0</v>
      </c>
      <c r="J52" s="108">
        <v>511118</v>
      </c>
      <c r="K52" s="108">
        <v>511118</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2928070</v>
      </c>
      <c r="I55" s="108">
        <v>2928070</v>
      </c>
      <c r="J55" s="108">
        <v>2503532</v>
      </c>
      <c r="K55" s="108">
        <v>2503532</v>
      </c>
    </row>
    <row r="56" spans="1:11" ht="22.15" customHeight="1" x14ac:dyDescent="0.2">
      <c r="A56" s="230" t="s">
        <v>148</v>
      </c>
      <c r="B56" s="230"/>
      <c r="C56" s="230"/>
      <c r="D56" s="230"/>
      <c r="E56" s="230"/>
      <c r="F56" s="230"/>
      <c r="G56" s="14">
        <v>49</v>
      </c>
      <c r="H56" s="108">
        <v>6512454</v>
      </c>
      <c r="I56" s="108">
        <v>6512454</v>
      </c>
      <c r="J56" s="108">
        <v>11635054</v>
      </c>
      <c r="K56" s="108">
        <v>11635054</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50691399</v>
      </c>
      <c r="I60" s="107">
        <f t="shared" ref="I60:K60" si="0">I8+I37+I56+I57</f>
        <v>50691399</v>
      </c>
      <c r="J60" s="107">
        <f t="shared" si="0"/>
        <v>60399520</v>
      </c>
      <c r="K60" s="107">
        <f t="shared" si="0"/>
        <v>60399520</v>
      </c>
    </row>
    <row r="61" spans="1:11" ht="12.75" customHeight="1" x14ac:dyDescent="0.2">
      <c r="A61" s="224" t="s">
        <v>363</v>
      </c>
      <c r="B61" s="224"/>
      <c r="C61" s="224"/>
      <c r="D61" s="224"/>
      <c r="E61" s="224"/>
      <c r="F61" s="224"/>
      <c r="G61" s="15">
        <v>54</v>
      </c>
      <c r="H61" s="107">
        <f>H14+H48+H58+H59</f>
        <v>44316413</v>
      </c>
      <c r="I61" s="107">
        <f t="shared" ref="I61:K61" si="1">I14+I48+I58+I59</f>
        <v>44316413</v>
      </c>
      <c r="J61" s="107">
        <f t="shared" si="1"/>
        <v>46335029</v>
      </c>
      <c r="K61" s="107">
        <f t="shared" si="1"/>
        <v>46335029</v>
      </c>
    </row>
    <row r="62" spans="1:11" ht="12.75" customHeight="1" x14ac:dyDescent="0.2">
      <c r="A62" s="224" t="s">
        <v>364</v>
      </c>
      <c r="B62" s="224"/>
      <c r="C62" s="224"/>
      <c r="D62" s="224"/>
      <c r="E62" s="224"/>
      <c r="F62" s="224"/>
      <c r="G62" s="15">
        <v>55</v>
      </c>
      <c r="H62" s="107">
        <f>H60-H61</f>
        <v>6374986</v>
      </c>
      <c r="I62" s="107">
        <f t="shared" ref="I62:K62" si="2">I60-I61</f>
        <v>6374986</v>
      </c>
      <c r="J62" s="107">
        <f t="shared" si="2"/>
        <v>14064491</v>
      </c>
      <c r="K62" s="107">
        <f t="shared" si="2"/>
        <v>14064491</v>
      </c>
    </row>
    <row r="63" spans="1:11" ht="12.75" customHeight="1" x14ac:dyDescent="0.2">
      <c r="A63" s="229" t="s">
        <v>365</v>
      </c>
      <c r="B63" s="229"/>
      <c r="C63" s="229"/>
      <c r="D63" s="229"/>
      <c r="E63" s="229"/>
      <c r="F63" s="229"/>
      <c r="G63" s="15">
        <v>56</v>
      </c>
      <c r="H63" s="107">
        <f>+IF((H60-H61)&gt;0,(H60-H61),0)</f>
        <v>6374986</v>
      </c>
      <c r="I63" s="107">
        <f t="shared" ref="I63:K63" si="3">+IF((I60-I61)&gt;0,(I60-I61),0)</f>
        <v>6374986</v>
      </c>
      <c r="J63" s="107">
        <f t="shared" si="3"/>
        <v>14064491</v>
      </c>
      <c r="K63" s="107">
        <f t="shared" si="3"/>
        <v>14064491</v>
      </c>
    </row>
    <row r="64" spans="1:11" ht="12.75" customHeight="1" x14ac:dyDescent="0.2">
      <c r="A64" s="229" t="s">
        <v>366</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367</v>
      </c>
      <c r="B66" s="224"/>
      <c r="C66" s="224"/>
      <c r="D66" s="224"/>
      <c r="E66" s="224"/>
      <c r="F66" s="224"/>
      <c r="G66" s="15">
        <v>59</v>
      </c>
      <c r="H66" s="107">
        <f>H62-H65</f>
        <v>6374986</v>
      </c>
      <c r="I66" s="107">
        <f t="shared" ref="I66:K66" si="5">I62-I65</f>
        <v>6374986</v>
      </c>
      <c r="J66" s="107">
        <f t="shared" si="5"/>
        <v>14064491</v>
      </c>
      <c r="K66" s="107">
        <f t="shared" si="5"/>
        <v>14064491</v>
      </c>
    </row>
    <row r="67" spans="1:11" ht="12.75" customHeight="1" x14ac:dyDescent="0.2">
      <c r="A67" s="229" t="s">
        <v>368</v>
      </c>
      <c r="B67" s="229"/>
      <c r="C67" s="229"/>
      <c r="D67" s="229"/>
      <c r="E67" s="229"/>
      <c r="F67" s="229"/>
      <c r="G67" s="15">
        <v>60</v>
      </c>
      <c r="H67" s="107">
        <f>+IF((H62-H65)&gt;0,(H62-H65),0)</f>
        <v>6374986</v>
      </c>
      <c r="I67" s="107">
        <f t="shared" ref="I67:K67" si="6">+IF((I62-I65)&gt;0,(I62-I65),0)</f>
        <v>6374986</v>
      </c>
      <c r="J67" s="107">
        <f t="shared" si="6"/>
        <v>14064491</v>
      </c>
      <c r="K67" s="107">
        <f t="shared" si="6"/>
        <v>14064491</v>
      </c>
    </row>
    <row r="68" spans="1:11" ht="12.75" customHeight="1" x14ac:dyDescent="0.2">
      <c r="A68" s="229" t="s">
        <v>369</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6374986</v>
      </c>
      <c r="I85" s="110">
        <f>I86+I87</f>
        <v>6374986</v>
      </c>
      <c r="J85" s="110">
        <f>J86+J87</f>
        <v>14064491</v>
      </c>
      <c r="K85" s="110">
        <f>K86+K87</f>
        <v>14064491</v>
      </c>
    </row>
    <row r="86" spans="1:11" ht="12.75" customHeight="1" x14ac:dyDescent="0.2">
      <c r="A86" s="236" t="s">
        <v>157</v>
      </c>
      <c r="B86" s="236"/>
      <c r="C86" s="236"/>
      <c r="D86" s="236"/>
      <c r="E86" s="236"/>
      <c r="F86" s="236"/>
      <c r="G86" s="14">
        <v>76</v>
      </c>
      <c r="H86" s="111">
        <v>6374986</v>
      </c>
      <c r="I86" s="111">
        <v>6374986</v>
      </c>
      <c r="J86" s="111">
        <v>14064491</v>
      </c>
      <c r="K86" s="111">
        <v>14064491</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6374986</v>
      </c>
      <c r="I89" s="111">
        <v>6374986</v>
      </c>
      <c r="J89" s="111">
        <v>14064491</v>
      </c>
      <c r="K89" s="111">
        <v>14064491</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6374986</v>
      </c>
      <c r="I109" s="110">
        <f>I89+I108</f>
        <v>6374986</v>
      </c>
      <c r="J109" s="110">
        <f t="shared" ref="J109:K109" si="12">J89+J108</f>
        <v>14064491</v>
      </c>
      <c r="K109" s="110">
        <f t="shared" si="12"/>
        <v>14064491</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6374986</v>
      </c>
      <c r="I111" s="110">
        <f>I112+I113</f>
        <v>6374986</v>
      </c>
      <c r="J111" s="110">
        <f>J112+J113</f>
        <v>14064491</v>
      </c>
      <c r="K111" s="110">
        <f>K112+K113</f>
        <v>14064491</v>
      </c>
    </row>
    <row r="112" spans="1:11" ht="12.75" customHeight="1" x14ac:dyDescent="0.2">
      <c r="A112" s="236" t="s">
        <v>113</v>
      </c>
      <c r="B112" s="236"/>
      <c r="C112" s="236"/>
      <c r="D112" s="236"/>
      <c r="E112" s="236"/>
      <c r="F112" s="236"/>
      <c r="G112" s="14">
        <v>100</v>
      </c>
      <c r="H112" s="111">
        <v>6374986</v>
      </c>
      <c r="I112" s="111">
        <v>6374986</v>
      </c>
      <c r="J112" s="111">
        <v>14064491</v>
      </c>
      <c r="K112" s="111">
        <v>14064491</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1496062992125984" right="0.31496062992125984" top="0.35433070866141736" bottom="0.35433070866141736"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110" zoomScaleNormal="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466</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449</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6374986</v>
      </c>
      <c r="I8" s="123">
        <v>14064491</v>
      </c>
    </row>
    <row r="9" spans="1:9" ht="12.75" customHeight="1" x14ac:dyDescent="0.2">
      <c r="A9" s="248" t="s">
        <v>171</v>
      </c>
      <c r="B9" s="248"/>
      <c r="C9" s="248"/>
      <c r="D9" s="248"/>
      <c r="E9" s="248"/>
      <c r="F9" s="248"/>
      <c r="G9" s="124">
        <v>2</v>
      </c>
      <c r="H9" s="125">
        <f>H10+H11+H12+H13+H14+H15+H16+H17</f>
        <v>-1854296</v>
      </c>
      <c r="I9" s="125">
        <f>I10+I11+I12+I13+I14+I15+I16+I17</f>
        <v>-7135682</v>
      </c>
    </row>
    <row r="10" spans="1:9" ht="12.75" customHeight="1" x14ac:dyDescent="0.2">
      <c r="A10" s="225" t="s">
        <v>172</v>
      </c>
      <c r="B10" s="225"/>
      <c r="C10" s="225"/>
      <c r="D10" s="225"/>
      <c r="E10" s="225"/>
      <c r="F10" s="225"/>
      <c r="G10" s="122">
        <v>3</v>
      </c>
      <c r="H10" s="123">
        <v>4946933</v>
      </c>
      <c r="I10" s="123">
        <v>5151389</v>
      </c>
    </row>
    <row r="11" spans="1:9" ht="22.15" customHeight="1" x14ac:dyDescent="0.2">
      <c r="A11" s="225" t="s">
        <v>173</v>
      </c>
      <c r="B11" s="225"/>
      <c r="C11" s="225"/>
      <c r="D11" s="225"/>
      <c r="E11" s="225"/>
      <c r="F11" s="225"/>
      <c r="G11" s="122">
        <v>4</v>
      </c>
      <c r="H11" s="123">
        <v>-5392253</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-21603</v>
      </c>
      <c r="I13" s="123">
        <v>-122</v>
      </c>
    </row>
    <row r="14" spans="1:9" ht="12.75" customHeight="1" x14ac:dyDescent="0.2">
      <c r="A14" s="225" t="s">
        <v>176</v>
      </c>
      <c r="B14" s="225"/>
      <c r="C14" s="225"/>
      <c r="D14" s="225"/>
      <c r="E14" s="225"/>
      <c r="F14" s="225"/>
      <c r="G14" s="122">
        <v>7</v>
      </c>
      <c r="H14" s="123">
        <v>3370292</v>
      </c>
      <c r="I14" s="123">
        <v>798648</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292482</v>
      </c>
      <c r="I16" s="123">
        <v>511119</v>
      </c>
    </row>
    <row r="17" spans="1:9" ht="25.15" customHeight="1" x14ac:dyDescent="0.2">
      <c r="A17" s="225" t="s">
        <v>179</v>
      </c>
      <c r="B17" s="225"/>
      <c r="C17" s="225"/>
      <c r="D17" s="225"/>
      <c r="E17" s="225"/>
      <c r="F17" s="225"/>
      <c r="G17" s="122">
        <v>10</v>
      </c>
      <c r="H17" s="123">
        <v>-5050147</v>
      </c>
      <c r="I17" s="123">
        <v>-13596716</v>
      </c>
    </row>
    <row r="18" spans="1:9" ht="28.15" customHeight="1" x14ac:dyDescent="0.2">
      <c r="A18" s="247" t="s">
        <v>307</v>
      </c>
      <c r="B18" s="247"/>
      <c r="C18" s="247"/>
      <c r="D18" s="247"/>
      <c r="E18" s="247"/>
      <c r="F18" s="247"/>
      <c r="G18" s="124">
        <v>11</v>
      </c>
      <c r="H18" s="125">
        <f>H8+H9</f>
        <v>4520690</v>
      </c>
      <c r="I18" s="125">
        <f>I8+I9</f>
        <v>6928809</v>
      </c>
    </row>
    <row r="19" spans="1:9" ht="12.75" customHeight="1" x14ac:dyDescent="0.2">
      <c r="A19" s="248" t="s">
        <v>180</v>
      </c>
      <c r="B19" s="248"/>
      <c r="C19" s="248"/>
      <c r="D19" s="248"/>
      <c r="E19" s="248"/>
      <c r="F19" s="248"/>
      <c r="G19" s="124">
        <v>12</v>
      </c>
      <c r="H19" s="125">
        <f>H20+H21+H22+H23</f>
        <v>-5478213</v>
      </c>
      <c r="I19" s="125">
        <f>I20+I21+I22+I23</f>
        <v>7631928</v>
      </c>
    </row>
    <row r="20" spans="1:9" ht="12.75" customHeight="1" x14ac:dyDescent="0.2">
      <c r="A20" s="225" t="s">
        <v>181</v>
      </c>
      <c r="B20" s="225"/>
      <c r="C20" s="225"/>
      <c r="D20" s="225"/>
      <c r="E20" s="225"/>
      <c r="F20" s="225"/>
      <c r="G20" s="122">
        <v>13</v>
      </c>
      <c r="H20" s="123">
        <v>11196749</v>
      </c>
      <c r="I20" s="123">
        <v>-4446774</v>
      </c>
    </row>
    <row r="21" spans="1:9" ht="12.75" customHeight="1" x14ac:dyDescent="0.2">
      <c r="A21" s="225" t="s">
        <v>182</v>
      </c>
      <c r="B21" s="225"/>
      <c r="C21" s="225"/>
      <c r="D21" s="225"/>
      <c r="E21" s="225"/>
      <c r="F21" s="225"/>
      <c r="G21" s="122">
        <v>14</v>
      </c>
      <c r="H21" s="123">
        <v>-2207559</v>
      </c>
      <c r="I21" s="123">
        <v>-2525714</v>
      </c>
    </row>
    <row r="22" spans="1:9" ht="12.75" customHeight="1" x14ac:dyDescent="0.2">
      <c r="A22" s="225" t="s">
        <v>183</v>
      </c>
      <c r="B22" s="225"/>
      <c r="C22" s="225"/>
      <c r="D22" s="225"/>
      <c r="E22" s="225"/>
      <c r="F22" s="225"/>
      <c r="G22" s="122">
        <v>15</v>
      </c>
      <c r="H22" s="123">
        <v>-16719</v>
      </c>
      <c r="I22" s="123">
        <v>-477685</v>
      </c>
    </row>
    <row r="23" spans="1:9" ht="12.75" customHeight="1" x14ac:dyDescent="0.2">
      <c r="A23" s="225" t="s">
        <v>184</v>
      </c>
      <c r="B23" s="225"/>
      <c r="C23" s="225"/>
      <c r="D23" s="225"/>
      <c r="E23" s="225"/>
      <c r="F23" s="225"/>
      <c r="G23" s="122">
        <v>16</v>
      </c>
      <c r="H23" s="123">
        <v>-14450684</v>
      </c>
      <c r="I23" s="123">
        <v>15082101</v>
      </c>
    </row>
    <row r="24" spans="1:9" ht="12.75" customHeight="1" x14ac:dyDescent="0.2">
      <c r="A24" s="247" t="s">
        <v>185</v>
      </c>
      <c r="B24" s="247"/>
      <c r="C24" s="247"/>
      <c r="D24" s="247"/>
      <c r="E24" s="247"/>
      <c r="F24" s="247"/>
      <c r="G24" s="124">
        <v>17</v>
      </c>
      <c r="H24" s="125">
        <f>H18+H19</f>
        <v>-957523</v>
      </c>
      <c r="I24" s="125">
        <f>I18+I19</f>
        <v>14560737</v>
      </c>
    </row>
    <row r="25" spans="1:9" ht="12.75" customHeight="1" x14ac:dyDescent="0.2">
      <c r="A25" s="189" t="s">
        <v>186</v>
      </c>
      <c r="B25" s="189"/>
      <c r="C25" s="189"/>
      <c r="D25" s="189"/>
      <c r="E25" s="189"/>
      <c r="F25" s="189"/>
      <c r="G25" s="122">
        <v>18</v>
      </c>
      <c r="H25" s="123">
        <v>-474311</v>
      </c>
      <c r="I25" s="123">
        <v>-750404</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-1431834</v>
      </c>
      <c r="I27" s="125">
        <f>I24+I25+I26</f>
        <v>13810333</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14450684</v>
      </c>
      <c r="I29" s="126">
        <v>466929</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1202</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112467</v>
      </c>
      <c r="I34" s="126">
        <v>0</v>
      </c>
    </row>
    <row r="35" spans="1:9" ht="26.45" customHeight="1" x14ac:dyDescent="0.2">
      <c r="A35" s="247" t="s">
        <v>196</v>
      </c>
      <c r="B35" s="247"/>
      <c r="C35" s="247"/>
      <c r="D35" s="247"/>
      <c r="E35" s="247"/>
      <c r="F35" s="247"/>
      <c r="G35" s="124">
        <v>27</v>
      </c>
      <c r="H35" s="127">
        <f>H29+H30+H31+H32+H33+H34</f>
        <v>14564353</v>
      </c>
      <c r="I35" s="127">
        <f>I29+I30+I31+I32+I33+I34</f>
        <v>466929</v>
      </c>
    </row>
    <row r="36" spans="1:9" ht="22.9" customHeight="1" x14ac:dyDescent="0.2">
      <c r="A36" s="189" t="s">
        <v>197</v>
      </c>
      <c r="B36" s="189"/>
      <c r="C36" s="189"/>
      <c r="D36" s="189"/>
      <c r="E36" s="189"/>
      <c r="F36" s="189"/>
      <c r="G36" s="122">
        <v>28</v>
      </c>
      <c r="H36" s="126">
        <v>-2437462</v>
      </c>
      <c r="I36" s="126">
        <v>-21093856</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-2437462</v>
      </c>
      <c r="I41" s="127">
        <f>I36+I37+I38+I39+I40</f>
        <v>-21093856</v>
      </c>
    </row>
    <row r="42" spans="1:9" ht="29.45" customHeight="1" x14ac:dyDescent="0.2">
      <c r="A42" s="252" t="s">
        <v>203</v>
      </c>
      <c r="B42" s="252"/>
      <c r="C42" s="252"/>
      <c r="D42" s="252"/>
      <c r="E42" s="252"/>
      <c r="F42" s="252"/>
      <c r="G42" s="124">
        <v>34</v>
      </c>
      <c r="H42" s="127">
        <f>H35+H41</f>
        <v>12126891</v>
      </c>
      <c r="I42" s="127">
        <f>I35+I41</f>
        <v>-20626927</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14423437</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0</v>
      </c>
      <c r="I48" s="127">
        <f>I44+I45+I46+I47</f>
        <v>14423437</v>
      </c>
    </row>
    <row r="49" spans="1:9" ht="24.6" customHeight="1" x14ac:dyDescent="0.2">
      <c r="A49" s="189" t="s">
        <v>306</v>
      </c>
      <c r="B49" s="189"/>
      <c r="C49" s="189"/>
      <c r="D49" s="189"/>
      <c r="E49" s="189"/>
      <c r="F49" s="189"/>
      <c r="G49" s="122">
        <v>40</v>
      </c>
      <c r="H49" s="126">
        <v>-2365936</v>
      </c>
      <c r="I49" s="126">
        <v>-2332169</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-19663963</v>
      </c>
      <c r="I53" s="126">
        <v>0</v>
      </c>
    </row>
    <row r="54" spans="1:9" ht="30.6" customHeight="1" x14ac:dyDescent="0.2">
      <c r="A54" s="247" t="s">
        <v>214</v>
      </c>
      <c r="B54" s="247"/>
      <c r="C54" s="247"/>
      <c r="D54" s="247"/>
      <c r="E54" s="247"/>
      <c r="F54" s="247"/>
      <c r="G54" s="124">
        <v>45</v>
      </c>
      <c r="H54" s="127">
        <f>H49+H50+H51+H52+H53</f>
        <v>-22029899</v>
      </c>
      <c r="I54" s="127">
        <f>I49+I50+I51+I52+I53</f>
        <v>-2332169</v>
      </c>
    </row>
    <row r="55" spans="1:9" ht="29.45" customHeight="1" x14ac:dyDescent="0.2">
      <c r="A55" s="252" t="s">
        <v>215</v>
      </c>
      <c r="B55" s="252"/>
      <c r="C55" s="252"/>
      <c r="D55" s="252"/>
      <c r="E55" s="252"/>
      <c r="F55" s="252"/>
      <c r="G55" s="124">
        <v>46</v>
      </c>
      <c r="H55" s="127">
        <f>H48+H54</f>
        <v>-22029899</v>
      </c>
      <c r="I55" s="127">
        <f>I48+I54</f>
        <v>12091268</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-11334842</v>
      </c>
      <c r="I57" s="127">
        <f>I27+I42+I55+I56</f>
        <v>5274674</v>
      </c>
    </row>
    <row r="58" spans="1:9" x14ac:dyDescent="0.2">
      <c r="A58" s="253" t="s">
        <v>218</v>
      </c>
      <c r="B58" s="253"/>
      <c r="C58" s="253"/>
      <c r="D58" s="253"/>
      <c r="E58" s="253"/>
      <c r="F58" s="253"/>
      <c r="G58" s="122">
        <v>49</v>
      </c>
      <c r="H58" s="126">
        <v>18016884</v>
      </c>
      <c r="I58" s="126">
        <v>62132938</v>
      </c>
    </row>
    <row r="59" spans="1:9" ht="31.15" customHeight="1" x14ac:dyDescent="0.2">
      <c r="A59" s="252" t="s">
        <v>219</v>
      </c>
      <c r="B59" s="252"/>
      <c r="C59" s="252"/>
      <c r="D59" s="252"/>
      <c r="E59" s="252"/>
      <c r="F59" s="252"/>
      <c r="G59" s="124">
        <v>50</v>
      </c>
      <c r="H59" s="127">
        <f>H57+H58</f>
        <v>6682042</v>
      </c>
      <c r="I59" s="127">
        <f>I57+I58</f>
        <v>67407612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59055118110236227"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466</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449</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31496062992125984" right="0.23622047244094491" top="0.39370078740157483"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4" zoomScale="80" zoomScaleNormal="100" zoomScaleSheetLayoutView="80" workbookViewId="0">
      <selection activeCell="Y59" sqref="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44651</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539219000</v>
      </c>
      <c r="I7" s="41">
        <v>38623828</v>
      </c>
      <c r="J7" s="41">
        <v>0</v>
      </c>
      <c r="K7" s="41">
        <v>0</v>
      </c>
      <c r="L7" s="41">
        <v>0</v>
      </c>
      <c r="M7" s="41">
        <v>0</v>
      </c>
      <c r="N7" s="41">
        <v>0</v>
      </c>
      <c r="O7" s="41">
        <v>34054579</v>
      </c>
      <c r="P7" s="41">
        <v>83459</v>
      </c>
      <c r="Q7" s="41">
        <v>0</v>
      </c>
      <c r="R7" s="41">
        <v>0</v>
      </c>
      <c r="S7" s="41">
        <v>0</v>
      </c>
      <c r="T7" s="41">
        <v>0</v>
      </c>
      <c r="U7" s="41">
        <v>-216261306</v>
      </c>
      <c r="V7" s="41">
        <v>-3247336</v>
      </c>
      <c r="W7" s="42">
        <f>H7+I7+J7+K7-L7+M7+N7+O7+P7+Q7+R7+U7+V7+S7+T7</f>
        <v>392472224</v>
      </c>
      <c r="X7" s="41">
        <v>0</v>
      </c>
      <c r="Y7" s="42">
        <f>W7+X7</f>
        <v>392472224</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539219000</v>
      </c>
      <c r="I10" s="42">
        <f t="shared" ref="I10:Y10" si="2">I7+I8+I9</f>
        <v>38623828</v>
      </c>
      <c r="J10" s="42">
        <f t="shared" si="2"/>
        <v>0</v>
      </c>
      <c r="K10" s="42">
        <f>K7+K8+K9</f>
        <v>0</v>
      </c>
      <c r="L10" s="42">
        <f t="shared" si="2"/>
        <v>0</v>
      </c>
      <c r="M10" s="42">
        <f t="shared" si="2"/>
        <v>0</v>
      </c>
      <c r="N10" s="42">
        <f t="shared" si="2"/>
        <v>0</v>
      </c>
      <c r="O10" s="42">
        <f t="shared" si="2"/>
        <v>34054579</v>
      </c>
      <c r="P10" s="42">
        <f t="shared" si="2"/>
        <v>83459</v>
      </c>
      <c r="Q10" s="42">
        <f t="shared" si="2"/>
        <v>0</v>
      </c>
      <c r="R10" s="42">
        <f t="shared" si="2"/>
        <v>0</v>
      </c>
      <c r="S10" s="42">
        <f t="shared" si="2"/>
        <v>0</v>
      </c>
      <c r="T10" s="42">
        <f t="shared" si="2"/>
        <v>0</v>
      </c>
      <c r="U10" s="42">
        <f t="shared" si="2"/>
        <v>-216261306</v>
      </c>
      <c r="V10" s="42">
        <f t="shared" si="2"/>
        <v>-3247336</v>
      </c>
      <c r="W10" s="42">
        <f t="shared" si="2"/>
        <v>392472224</v>
      </c>
      <c r="X10" s="42">
        <f t="shared" si="2"/>
        <v>0</v>
      </c>
      <c r="Y10" s="42">
        <f t="shared" si="2"/>
        <v>392472224</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530570</v>
      </c>
      <c r="W11" s="42">
        <f t="shared" ref="W11:W29" si="3">H11+I11+J11+K11-L11+M11+N11+O11+P11+Q11+R11+U11+V11+S11+T11</f>
        <v>530570</v>
      </c>
      <c r="X11" s="41">
        <v>0</v>
      </c>
      <c r="Y11" s="42">
        <f t="shared" ref="Y11:Y29" si="4">W11+X11</f>
        <v>530570</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-5945055</v>
      </c>
      <c r="P13" s="43">
        <v>0</v>
      </c>
      <c r="Q13" s="43">
        <v>0</v>
      </c>
      <c r="R13" s="43">
        <v>0</v>
      </c>
      <c r="S13" s="41">
        <v>0</v>
      </c>
      <c r="T13" s="41">
        <v>0</v>
      </c>
      <c r="U13" s="41">
        <v>5945055</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-101779</v>
      </c>
      <c r="Q14" s="43">
        <v>0</v>
      </c>
      <c r="R14" s="43">
        <v>0</v>
      </c>
      <c r="S14" s="41">
        <v>0</v>
      </c>
      <c r="T14" s="41">
        <v>0</v>
      </c>
      <c r="U14" s="41">
        <v>0</v>
      </c>
      <c r="V14" s="41">
        <v>0</v>
      </c>
      <c r="W14" s="42">
        <f t="shared" si="3"/>
        <v>-101779</v>
      </c>
      <c r="X14" s="41">
        <v>0</v>
      </c>
      <c r="Y14" s="42">
        <f t="shared" si="4"/>
        <v>-101779</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1070110</v>
      </c>
      <c r="P20" s="41">
        <v>18320</v>
      </c>
      <c r="Q20" s="41">
        <v>0</v>
      </c>
      <c r="R20" s="41">
        <v>0</v>
      </c>
      <c r="S20" s="41">
        <v>0</v>
      </c>
      <c r="T20" s="41">
        <v>0</v>
      </c>
      <c r="U20" s="41">
        <v>-1070110</v>
      </c>
      <c r="V20" s="41">
        <v>0</v>
      </c>
      <c r="W20" s="42">
        <f t="shared" si="3"/>
        <v>18320</v>
      </c>
      <c r="X20" s="41">
        <v>0</v>
      </c>
      <c r="Y20" s="42">
        <f t="shared" si="4"/>
        <v>18320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-3247336</v>
      </c>
      <c r="V28" s="41">
        <v>3247336</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539219000</v>
      </c>
      <c r="I30" s="44">
        <f t="shared" ref="I30:Y30" si="5">SUM(I10:I29)</f>
        <v>38623828</v>
      </c>
      <c r="J30" s="44">
        <f t="shared" si="5"/>
        <v>0</v>
      </c>
      <c r="K30" s="44">
        <f t="shared" si="5"/>
        <v>0</v>
      </c>
      <c r="L30" s="44">
        <f t="shared" si="5"/>
        <v>0</v>
      </c>
      <c r="M30" s="44">
        <f t="shared" si="5"/>
        <v>0</v>
      </c>
      <c r="N30" s="44">
        <f t="shared" si="5"/>
        <v>0</v>
      </c>
      <c r="O30" s="44">
        <f t="shared" si="5"/>
        <v>29179634</v>
      </c>
      <c r="P30" s="44">
        <f t="shared" si="5"/>
        <v>0</v>
      </c>
      <c r="Q30" s="44">
        <f t="shared" si="5"/>
        <v>0</v>
      </c>
      <c r="R30" s="44">
        <f t="shared" si="5"/>
        <v>0</v>
      </c>
      <c r="S30" s="44">
        <f t="shared" si="5"/>
        <v>0</v>
      </c>
      <c r="T30" s="44">
        <f t="shared" si="5"/>
        <v>0</v>
      </c>
      <c r="U30" s="44">
        <f t="shared" si="5"/>
        <v>-214633697</v>
      </c>
      <c r="V30" s="44">
        <f t="shared" si="5"/>
        <v>530570</v>
      </c>
      <c r="W30" s="44">
        <f t="shared" si="5"/>
        <v>392919335</v>
      </c>
      <c r="X30" s="44">
        <f t="shared" si="5"/>
        <v>0</v>
      </c>
      <c r="Y30" s="44">
        <f t="shared" si="5"/>
        <v>392919335</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-4874945</v>
      </c>
      <c r="P32" s="42">
        <f t="shared" si="6"/>
        <v>-83459</v>
      </c>
      <c r="Q32" s="42">
        <f t="shared" si="6"/>
        <v>0</v>
      </c>
      <c r="R32" s="42">
        <f t="shared" si="6"/>
        <v>0</v>
      </c>
      <c r="S32" s="42">
        <f t="shared" ref="S32:T32" si="7">SUM(S12:S20)</f>
        <v>0</v>
      </c>
      <c r="T32" s="42">
        <f t="shared" si="7"/>
        <v>0</v>
      </c>
      <c r="U32" s="42">
        <f t="shared" si="6"/>
        <v>4874945</v>
      </c>
      <c r="V32" s="42">
        <f t="shared" si="6"/>
        <v>0</v>
      </c>
      <c r="W32" s="42">
        <f t="shared" si="6"/>
        <v>-83459</v>
      </c>
      <c r="X32" s="42">
        <f t="shared" si="6"/>
        <v>0</v>
      </c>
      <c r="Y32" s="42">
        <f t="shared" si="6"/>
        <v>-83459</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-4874945</v>
      </c>
      <c r="P33" s="42">
        <f t="shared" si="8"/>
        <v>-83459</v>
      </c>
      <c r="Q33" s="42">
        <f t="shared" si="8"/>
        <v>0</v>
      </c>
      <c r="R33" s="42">
        <f t="shared" si="8"/>
        <v>0</v>
      </c>
      <c r="S33" s="42">
        <f t="shared" ref="S33:T33" si="9">S11+S32</f>
        <v>0</v>
      </c>
      <c r="T33" s="42">
        <f t="shared" si="9"/>
        <v>0</v>
      </c>
      <c r="U33" s="42">
        <f t="shared" si="8"/>
        <v>4874945</v>
      </c>
      <c r="V33" s="42">
        <f t="shared" si="8"/>
        <v>530570</v>
      </c>
      <c r="W33" s="42">
        <f t="shared" si="8"/>
        <v>447111</v>
      </c>
      <c r="X33" s="42">
        <f t="shared" si="8"/>
        <v>0</v>
      </c>
      <c r="Y33" s="42">
        <f t="shared" si="8"/>
        <v>447111</v>
      </c>
    </row>
    <row r="34" spans="1:25" ht="30.75" customHeight="1" x14ac:dyDescent="0.2">
      <c r="A34" s="300" t="s">
        <v>428</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-3247336</v>
      </c>
      <c r="V34" s="44">
        <f t="shared" si="10"/>
        <v>3247336</v>
      </c>
      <c r="W34" s="44">
        <f t="shared" si="10"/>
        <v>0</v>
      </c>
      <c r="X34" s="44">
        <f t="shared" si="10"/>
        <v>0</v>
      </c>
      <c r="Y34" s="44">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539219000</v>
      </c>
      <c r="I36" s="41">
        <v>38623828</v>
      </c>
      <c r="J36" s="41">
        <v>0</v>
      </c>
      <c r="K36" s="41">
        <v>0</v>
      </c>
      <c r="L36" s="41">
        <v>0</v>
      </c>
      <c r="M36" s="41">
        <v>0</v>
      </c>
      <c r="N36" s="41">
        <v>0</v>
      </c>
      <c r="O36" s="41">
        <v>29179634</v>
      </c>
      <c r="P36" s="41">
        <v>0</v>
      </c>
      <c r="Q36" s="41">
        <v>0</v>
      </c>
      <c r="R36" s="41">
        <v>0</v>
      </c>
      <c r="S36" s="41">
        <v>0</v>
      </c>
      <c r="T36" s="41">
        <v>0</v>
      </c>
      <c r="U36" s="41">
        <v>-214633697</v>
      </c>
      <c r="V36" s="41">
        <v>530570</v>
      </c>
      <c r="W36" s="45">
        <f>H36+I36+J36+K36-L36+M36+N36+O36+P36+Q36+R36+U36+V36+S36+T36</f>
        <v>392919335</v>
      </c>
      <c r="X36" s="41">
        <v>0</v>
      </c>
      <c r="Y36" s="45">
        <f t="shared" ref="Y36:Y38" si="12">W36+X36</f>
        <v>392919335</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29147</v>
      </c>
      <c r="V38" s="41">
        <v>0</v>
      </c>
      <c r="W38" s="45">
        <f t="shared" si="13"/>
        <v>29147</v>
      </c>
      <c r="X38" s="41">
        <v>0</v>
      </c>
      <c r="Y38" s="45">
        <f t="shared" si="12"/>
        <v>29147</v>
      </c>
    </row>
    <row r="39" spans="1:25" ht="25.5" customHeight="1" x14ac:dyDescent="0.2">
      <c r="A39" s="279" t="s">
        <v>429</v>
      </c>
      <c r="B39" s="279"/>
      <c r="C39" s="279"/>
      <c r="D39" s="279"/>
      <c r="E39" s="279"/>
      <c r="F39" s="279"/>
      <c r="G39" s="7">
        <v>31</v>
      </c>
      <c r="H39" s="42">
        <f>H36+H37+H38</f>
        <v>539219000</v>
      </c>
      <c r="I39" s="42">
        <f t="shared" ref="I39:Y39" si="14">I36+I37+I38</f>
        <v>38623828</v>
      </c>
      <c r="J39" s="42">
        <f t="shared" si="14"/>
        <v>0</v>
      </c>
      <c r="K39" s="42">
        <f t="shared" si="14"/>
        <v>0</v>
      </c>
      <c r="L39" s="42">
        <f t="shared" si="14"/>
        <v>0</v>
      </c>
      <c r="M39" s="42">
        <f t="shared" si="14"/>
        <v>0</v>
      </c>
      <c r="N39" s="42">
        <f t="shared" si="14"/>
        <v>0</v>
      </c>
      <c r="O39" s="42">
        <f t="shared" si="14"/>
        <v>29179634</v>
      </c>
      <c r="P39" s="42">
        <f t="shared" si="14"/>
        <v>0</v>
      </c>
      <c r="Q39" s="42">
        <f t="shared" si="14"/>
        <v>0</v>
      </c>
      <c r="R39" s="42">
        <f t="shared" si="14"/>
        <v>0</v>
      </c>
      <c r="S39" s="42">
        <f t="shared" si="14"/>
        <v>0</v>
      </c>
      <c r="T39" s="42">
        <f t="shared" si="14"/>
        <v>0</v>
      </c>
      <c r="U39" s="42">
        <f t="shared" si="14"/>
        <v>-214604550</v>
      </c>
      <c r="V39" s="42">
        <f t="shared" si="14"/>
        <v>530570</v>
      </c>
      <c r="W39" s="42">
        <f t="shared" si="14"/>
        <v>392948482</v>
      </c>
      <c r="X39" s="42">
        <f t="shared" si="14"/>
        <v>0</v>
      </c>
      <c r="Y39" s="42">
        <f t="shared" si="14"/>
        <v>392948482</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14064491</v>
      </c>
      <c r="W40" s="45">
        <f t="shared" ref="W40:W58" si="15">H40+I40+J40+K40-L40+M40+N40+O40+P40+Q40+R40+U40+V40+S40+T40</f>
        <v>14064491</v>
      </c>
      <c r="X40" s="41">
        <v>0</v>
      </c>
      <c r="Y40" s="45">
        <f t="shared" ref="Y40:Y58" si="16">W40+X40</f>
        <v>14064491</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530570</v>
      </c>
      <c r="V57" s="41">
        <v>-530570</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539219000</v>
      </c>
      <c r="I59" s="44">
        <f t="shared" ref="I59:Y59" si="17">SUM(I39:I58)</f>
        <v>38623828</v>
      </c>
      <c r="J59" s="44">
        <f t="shared" si="17"/>
        <v>0</v>
      </c>
      <c r="K59" s="44">
        <f t="shared" si="17"/>
        <v>0</v>
      </c>
      <c r="L59" s="44">
        <f t="shared" si="17"/>
        <v>0</v>
      </c>
      <c r="M59" s="44">
        <f t="shared" si="17"/>
        <v>0</v>
      </c>
      <c r="N59" s="44">
        <f t="shared" si="17"/>
        <v>0</v>
      </c>
      <c r="O59" s="44">
        <f t="shared" si="17"/>
        <v>29179634</v>
      </c>
      <c r="P59" s="44">
        <f t="shared" si="17"/>
        <v>0</v>
      </c>
      <c r="Q59" s="44">
        <f t="shared" si="17"/>
        <v>0</v>
      </c>
      <c r="R59" s="44">
        <f t="shared" si="17"/>
        <v>0</v>
      </c>
      <c r="S59" s="44">
        <f t="shared" si="17"/>
        <v>0</v>
      </c>
      <c r="T59" s="44">
        <f t="shared" si="17"/>
        <v>0</v>
      </c>
      <c r="U59" s="44">
        <f t="shared" si="17"/>
        <v>-214073980</v>
      </c>
      <c r="V59" s="44">
        <f t="shared" si="17"/>
        <v>14064491</v>
      </c>
      <c r="W59" s="44">
        <f t="shared" si="17"/>
        <v>407012973</v>
      </c>
      <c r="X59" s="44">
        <f t="shared" si="17"/>
        <v>0</v>
      </c>
      <c r="Y59" s="44">
        <f t="shared" si="17"/>
        <v>407012973</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14064491</v>
      </c>
      <c r="W62" s="45">
        <f t="shared" si="20"/>
        <v>14064491</v>
      </c>
      <c r="X62" s="45">
        <f t="shared" si="20"/>
        <v>0</v>
      </c>
      <c r="Y62" s="45">
        <f t="shared" si="20"/>
        <v>14064491</v>
      </c>
    </row>
    <row r="63" spans="1:25" ht="29.25" customHeight="1" x14ac:dyDescent="0.2">
      <c r="A63" s="300" t="s">
        <v>435</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530570</v>
      </c>
      <c r="V63" s="46">
        <f t="shared" si="22"/>
        <v>-530570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5433070866141736" right="0.35433070866141736" top="0.59055118110236227" bottom="0.59055118110236227" header="0.51181102362204722" footer="0.51181102362204722"/>
  <pageSetup paperSize="9" scale="46"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0"/>
  <sheetViews>
    <sheetView zoomScale="66" zoomScaleNormal="66" workbookViewId="0">
      <selection activeCell="A41" sqref="A41:I80"/>
    </sheetView>
  </sheetViews>
  <sheetFormatPr defaultRowHeight="12.75" x14ac:dyDescent="0.2"/>
  <cols>
    <col min="9" max="9" width="95" customWidth="1"/>
  </cols>
  <sheetData>
    <row r="1" spans="1:9" x14ac:dyDescent="0.2">
      <c r="A1" s="302" t="s">
        <v>447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row r="41" spans="1:9" x14ac:dyDescent="0.2">
      <c r="A41" s="304" t="s">
        <v>471</v>
      </c>
      <c r="B41" s="305"/>
      <c r="C41" s="305"/>
      <c r="D41" s="305"/>
      <c r="E41" s="305"/>
      <c r="F41" s="305"/>
      <c r="G41" s="305"/>
      <c r="H41" s="305"/>
      <c r="I41" s="305"/>
    </row>
    <row r="42" spans="1:9" x14ac:dyDescent="0.2">
      <c r="A42" s="305"/>
      <c r="B42" s="305"/>
      <c r="C42" s="305"/>
      <c r="D42" s="305"/>
      <c r="E42" s="305"/>
      <c r="F42" s="305"/>
      <c r="G42" s="305"/>
      <c r="H42" s="305"/>
      <c r="I42" s="305"/>
    </row>
    <row r="43" spans="1:9" x14ac:dyDescent="0.2">
      <c r="A43" s="305"/>
      <c r="B43" s="305"/>
      <c r="C43" s="305"/>
      <c r="D43" s="305"/>
      <c r="E43" s="305"/>
      <c r="F43" s="305"/>
      <c r="G43" s="305"/>
      <c r="H43" s="305"/>
      <c r="I43" s="305"/>
    </row>
    <row r="44" spans="1:9" x14ac:dyDescent="0.2">
      <c r="A44" s="305"/>
      <c r="B44" s="305"/>
      <c r="C44" s="305"/>
      <c r="D44" s="305"/>
      <c r="E44" s="305"/>
      <c r="F44" s="305"/>
      <c r="G44" s="305"/>
      <c r="H44" s="305"/>
      <c r="I44" s="305"/>
    </row>
    <row r="45" spans="1:9" x14ac:dyDescent="0.2">
      <c r="A45" s="305"/>
      <c r="B45" s="305"/>
      <c r="C45" s="305"/>
      <c r="D45" s="305"/>
      <c r="E45" s="305"/>
      <c r="F45" s="305"/>
      <c r="G45" s="305"/>
      <c r="H45" s="305"/>
      <c r="I45" s="305"/>
    </row>
    <row r="46" spans="1:9" x14ac:dyDescent="0.2">
      <c r="A46" s="305"/>
      <c r="B46" s="305"/>
      <c r="C46" s="305"/>
      <c r="D46" s="305"/>
      <c r="E46" s="305"/>
      <c r="F46" s="305"/>
      <c r="G46" s="305"/>
      <c r="H46" s="305"/>
      <c r="I46" s="305"/>
    </row>
    <row r="47" spans="1:9" x14ac:dyDescent="0.2">
      <c r="A47" s="305"/>
      <c r="B47" s="305"/>
      <c r="C47" s="305"/>
      <c r="D47" s="305"/>
      <c r="E47" s="305"/>
      <c r="F47" s="305"/>
      <c r="G47" s="305"/>
      <c r="H47" s="305"/>
      <c r="I47" s="305"/>
    </row>
    <row r="48" spans="1:9" x14ac:dyDescent="0.2">
      <c r="A48" s="305"/>
      <c r="B48" s="305"/>
      <c r="C48" s="305"/>
      <c r="D48" s="305"/>
      <c r="E48" s="305"/>
      <c r="F48" s="305"/>
      <c r="G48" s="305"/>
      <c r="H48" s="305"/>
      <c r="I48" s="305"/>
    </row>
    <row r="49" spans="1:9" x14ac:dyDescent="0.2">
      <c r="A49" s="305"/>
      <c r="B49" s="305"/>
      <c r="C49" s="305"/>
      <c r="D49" s="305"/>
      <c r="E49" s="305"/>
      <c r="F49" s="305"/>
      <c r="G49" s="305"/>
      <c r="H49" s="305"/>
      <c r="I49" s="305"/>
    </row>
    <row r="50" spans="1:9" x14ac:dyDescent="0.2">
      <c r="A50" s="305"/>
      <c r="B50" s="305"/>
      <c r="C50" s="305"/>
      <c r="D50" s="305"/>
      <c r="E50" s="305"/>
      <c r="F50" s="305"/>
      <c r="G50" s="305"/>
      <c r="H50" s="305"/>
      <c r="I50" s="305"/>
    </row>
    <row r="51" spans="1:9" x14ac:dyDescent="0.2">
      <c r="A51" s="305"/>
      <c r="B51" s="305"/>
      <c r="C51" s="305"/>
      <c r="D51" s="305"/>
      <c r="E51" s="305"/>
      <c r="F51" s="305"/>
      <c r="G51" s="305"/>
      <c r="H51" s="305"/>
      <c r="I51" s="305"/>
    </row>
    <row r="52" spans="1:9" x14ac:dyDescent="0.2">
      <c r="A52" s="305"/>
      <c r="B52" s="305"/>
      <c r="C52" s="305"/>
      <c r="D52" s="305"/>
      <c r="E52" s="305"/>
      <c r="F52" s="305"/>
      <c r="G52" s="305"/>
      <c r="H52" s="305"/>
      <c r="I52" s="305"/>
    </row>
    <row r="53" spans="1:9" x14ac:dyDescent="0.2">
      <c r="A53" s="305"/>
      <c r="B53" s="305"/>
      <c r="C53" s="305"/>
      <c r="D53" s="305"/>
      <c r="E53" s="305"/>
      <c r="F53" s="305"/>
      <c r="G53" s="305"/>
      <c r="H53" s="305"/>
      <c r="I53" s="305"/>
    </row>
    <row r="54" spans="1:9" x14ac:dyDescent="0.2">
      <c r="A54" s="305"/>
      <c r="B54" s="305"/>
      <c r="C54" s="305"/>
      <c r="D54" s="305"/>
      <c r="E54" s="305"/>
      <c r="F54" s="305"/>
      <c r="G54" s="305"/>
      <c r="H54" s="305"/>
      <c r="I54" s="305"/>
    </row>
    <row r="55" spans="1:9" x14ac:dyDescent="0.2">
      <c r="A55" s="305"/>
      <c r="B55" s="305"/>
      <c r="C55" s="305"/>
      <c r="D55" s="305"/>
      <c r="E55" s="305"/>
      <c r="F55" s="305"/>
      <c r="G55" s="305"/>
      <c r="H55" s="305"/>
      <c r="I55" s="305"/>
    </row>
    <row r="56" spans="1:9" x14ac:dyDescent="0.2">
      <c r="A56" s="305"/>
      <c r="B56" s="305"/>
      <c r="C56" s="305"/>
      <c r="D56" s="305"/>
      <c r="E56" s="305"/>
      <c r="F56" s="305"/>
      <c r="G56" s="305"/>
      <c r="H56" s="305"/>
      <c r="I56" s="305"/>
    </row>
    <row r="57" spans="1:9" x14ac:dyDescent="0.2">
      <c r="A57" s="305"/>
      <c r="B57" s="305"/>
      <c r="C57" s="305"/>
      <c r="D57" s="305"/>
      <c r="E57" s="305"/>
      <c r="F57" s="305"/>
      <c r="G57" s="305"/>
      <c r="H57" s="305"/>
      <c r="I57" s="305"/>
    </row>
    <row r="58" spans="1:9" x14ac:dyDescent="0.2">
      <c r="A58" s="305"/>
      <c r="B58" s="305"/>
      <c r="C58" s="305"/>
      <c r="D58" s="305"/>
      <c r="E58" s="305"/>
      <c r="F58" s="305"/>
      <c r="G58" s="305"/>
      <c r="H58" s="305"/>
      <c r="I58" s="305"/>
    </row>
    <row r="59" spans="1:9" x14ac:dyDescent="0.2">
      <c r="A59" s="305"/>
      <c r="B59" s="305"/>
      <c r="C59" s="305"/>
      <c r="D59" s="305"/>
      <c r="E59" s="305"/>
      <c r="F59" s="305"/>
      <c r="G59" s="305"/>
      <c r="H59" s="305"/>
      <c r="I59" s="305"/>
    </row>
    <row r="60" spans="1:9" x14ac:dyDescent="0.2">
      <c r="A60" s="305"/>
      <c r="B60" s="305"/>
      <c r="C60" s="305"/>
      <c r="D60" s="305"/>
      <c r="E60" s="305"/>
      <c r="F60" s="305"/>
      <c r="G60" s="305"/>
      <c r="H60" s="305"/>
      <c r="I60" s="305"/>
    </row>
    <row r="61" spans="1:9" x14ac:dyDescent="0.2">
      <c r="A61" s="305"/>
      <c r="B61" s="305"/>
      <c r="C61" s="305"/>
      <c r="D61" s="305"/>
      <c r="E61" s="305"/>
      <c r="F61" s="305"/>
      <c r="G61" s="305"/>
      <c r="H61" s="305"/>
      <c r="I61" s="305"/>
    </row>
    <row r="62" spans="1:9" x14ac:dyDescent="0.2">
      <c r="A62" s="305"/>
      <c r="B62" s="305"/>
      <c r="C62" s="305"/>
      <c r="D62" s="305"/>
      <c r="E62" s="305"/>
      <c r="F62" s="305"/>
      <c r="G62" s="305"/>
      <c r="H62" s="305"/>
      <c r="I62" s="305"/>
    </row>
    <row r="63" spans="1:9" x14ac:dyDescent="0.2">
      <c r="A63" s="305"/>
      <c r="B63" s="305"/>
      <c r="C63" s="305"/>
      <c r="D63" s="305"/>
      <c r="E63" s="305"/>
      <c r="F63" s="305"/>
      <c r="G63" s="305"/>
      <c r="H63" s="305"/>
      <c r="I63" s="305"/>
    </row>
    <row r="64" spans="1:9" x14ac:dyDescent="0.2">
      <c r="A64" s="305"/>
      <c r="B64" s="305"/>
      <c r="C64" s="305"/>
      <c r="D64" s="305"/>
      <c r="E64" s="305"/>
      <c r="F64" s="305"/>
      <c r="G64" s="305"/>
      <c r="H64" s="305"/>
      <c r="I64" s="305"/>
    </row>
    <row r="65" spans="1:9" x14ac:dyDescent="0.2">
      <c r="A65" s="305"/>
      <c r="B65" s="305"/>
      <c r="C65" s="305"/>
      <c r="D65" s="305"/>
      <c r="E65" s="305"/>
      <c r="F65" s="305"/>
      <c r="G65" s="305"/>
      <c r="H65" s="305"/>
      <c r="I65" s="305"/>
    </row>
    <row r="66" spans="1:9" x14ac:dyDescent="0.2">
      <c r="A66" s="305"/>
      <c r="B66" s="305"/>
      <c r="C66" s="305"/>
      <c r="D66" s="305"/>
      <c r="E66" s="305"/>
      <c r="F66" s="305"/>
      <c r="G66" s="305"/>
      <c r="H66" s="305"/>
      <c r="I66" s="305"/>
    </row>
    <row r="67" spans="1:9" x14ac:dyDescent="0.2">
      <c r="A67" s="305"/>
      <c r="B67" s="305"/>
      <c r="C67" s="305"/>
      <c r="D67" s="305"/>
      <c r="E67" s="305"/>
      <c r="F67" s="305"/>
      <c r="G67" s="305"/>
      <c r="H67" s="305"/>
      <c r="I67" s="305"/>
    </row>
    <row r="68" spans="1:9" x14ac:dyDescent="0.2">
      <c r="A68" s="305"/>
      <c r="B68" s="305"/>
      <c r="C68" s="305"/>
      <c r="D68" s="305"/>
      <c r="E68" s="305"/>
      <c r="F68" s="305"/>
      <c r="G68" s="305"/>
      <c r="H68" s="305"/>
      <c r="I68" s="305"/>
    </row>
    <row r="69" spans="1:9" x14ac:dyDescent="0.2">
      <c r="A69" s="305"/>
      <c r="B69" s="305"/>
      <c r="C69" s="305"/>
      <c r="D69" s="305"/>
      <c r="E69" s="305"/>
      <c r="F69" s="305"/>
      <c r="G69" s="305"/>
      <c r="H69" s="305"/>
      <c r="I69" s="305"/>
    </row>
    <row r="70" spans="1:9" x14ac:dyDescent="0.2">
      <c r="A70" s="305"/>
      <c r="B70" s="305"/>
      <c r="C70" s="305"/>
      <c r="D70" s="305"/>
      <c r="E70" s="305"/>
      <c r="F70" s="305"/>
      <c r="G70" s="305"/>
      <c r="H70" s="305"/>
      <c r="I70" s="305"/>
    </row>
    <row r="71" spans="1:9" x14ac:dyDescent="0.2">
      <c r="A71" s="305"/>
      <c r="B71" s="305"/>
      <c r="C71" s="305"/>
      <c r="D71" s="305"/>
      <c r="E71" s="305"/>
      <c r="F71" s="305"/>
      <c r="G71" s="305"/>
      <c r="H71" s="305"/>
      <c r="I71" s="305"/>
    </row>
    <row r="72" spans="1:9" x14ac:dyDescent="0.2">
      <c r="A72" s="305"/>
      <c r="B72" s="305"/>
      <c r="C72" s="305"/>
      <c r="D72" s="305"/>
      <c r="E72" s="305"/>
      <c r="F72" s="305"/>
      <c r="G72" s="305"/>
      <c r="H72" s="305"/>
      <c r="I72" s="305"/>
    </row>
    <row r="73" spans="1:9" x14ac:dyDescent="0.2">
      <c r="A73" s="305"/>
      <c r="B73" s="305"/>
      <c r="C73" s="305"/>
      <c r="D73" s="305"/>
      <c r="E73" s="305"/>
      <c r="F73" s="305"/>
      <c r="G73" s="305"/>
      <c r="H73" s="305"/>
      <c r="I73" s="305"/>
    </row>
    <row r="74" spans="1:9" x14ac:dyDescent="0.2">
      <c r="A74" s="305"/>
      <c r="B74" s="305"/>
      <c r="C74" s="305"/>
      <c r="D74" s="305"/>
      <c r="E74" s="305"/>
      <c r="F74" s="305"/>
      <c r="G74" s="305"/>
      <c r="H74" s="305"/>
      <c r="I74" s="305"/>
    </row>
    <row r="75" spans="1:9" x14ac:dyDescent="0.2">
      <c r="A75" s="305"/>
      <c r="B75" s="305"/>
      <c r="C75" s="305"/>
      <c r="D75" s="305"/>
      <c r="E75" s="305"/>
      <c r="F75" s="305"/>
      <c r="G75" s="305"/>
      <c r="H75" s="305"/>
      <c r="I75" s="305"/>
    </row>
    <row r="76" spans="1:9" x14ac:dyDescent="0.2">
      <c r="A76" s="305"/>
      <c r="B76" s="305"/>
      <c r="C76" s="305"/>
      <c r="D76" s="305"/>
      <c r="E76" s="305"/>
      <c r="F76" s="305"/>
      <c r="G76" s="305"/>
      <c r="H76" s="305"/>
      <c r="I76" s="305"/>
    </row>
    <row r="77" spans="1:9" x14ac:dyDescent="0.2">
      <c r="A77" s="305"/>
      <c r="B77" s="305"/>
      <c r="C77" s="305"/>
      <c r="D77" s="305"/>
      <c r="E77" s="305"/>
      <c r="F77" s="305"/>
      <c r="G77" s="305"/>
      <c r="H77" s="305"/>
      <c r="I77" s="305"/>
    </row>
    <row r="78" spans="1:9" x14ac:dyDescent="0.2">
      <c r="A78" s="305"/>
      <c r="B78" s="305"/>
      <c r="C78" s="305"/>
      <c r="D78" s="305"/>
      <c r="E78" s="305"/>
      <c r="F78" s="305"/>
      <c r="G78" s="305"/>
      <c r="H78" s="305"/>
      <c r="I78" s="305"/>
    </row>
    <row r="79" spans="1:9" x14ac:dyDescent="0.2">
      <c r="A79" s="305"/>
      <c r="B79" s="305"/>
      <c r="C79" s="305"/>
      <c r="D79" s="305"/>
      <c r="E79" s="305"/>
      <c r="F79" s="305"/>
      <c r="G79" s="305"/>
      <c r="H79" s="305"/>
      <c r="I79" s="305"/>
    </row>
    <row r="80" spans="1:9" x14ac:dyDescent="0.2">
      <c r="A80" s="305"/>
      <c r="B80" s="305"/>
      <c r="C80" s="305"/>
      <c r="D80" s="305"/>
      <c r="E80" s="305"/>
      <c r="F80" s="305"/>
      <c r="G80" s="305"/>
      <c r="H80" s="305"/>
      <c r="I80" s="305"/>
    </row>
  </sheetData>
  <mergeCells count="2">
    <mergeCell ref="A1:I40"/>
    <mergeCell ref="A41:I8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Pezer</cp:lastModifiedBy>
  <cp:lastPrinted>2022-04-29T12:51:33Z</cp:lastPrinted>
  <dcterms:created xsi:type="dcterms:W3CDTF">2008-10-17T11:51:54Z</dcterms:created>
  <dcterms:modified xsi:type="dcterms:W3CDTF">2022-04-29T12:51:47Z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