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ristinas\Desktop\dokumenti\IZVJEŠTAJI\2023\1Q 2023\OBRASCI\KONAČNO\"/>
    </mc:Choice>
  </mc:AlternateContent>
  <bookViews>
    <workbookView xWindow="0" yWindow="0" windowWidth="28800" windowHeight="1233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<sst xmlns="http://schemas.openxmlformats.org/spreadsheetml/2006/main" count="542" uniqueCount="471">
  <si>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</si>
  <si>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</si>
  <si>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</si>
  <si>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</si>
  <si>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</si>
  <si>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</si>
  <si>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</si>
  <si>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</si>
  <si>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</si>
  <si>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</si>
  <si>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</si>
  <si>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</si>
  <si>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</si>
  <si>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</si>
  <si>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</si>
  <si>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</si>
  <si>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</si>
  <si>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</si>
  <si>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</si>
  <si>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</si>
  <si>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</si>
  <si>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</si>
  <si>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</si>
  <si>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</si>
  <si>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</si>
  <si>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</si>
  <si>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</si>
  <si>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</si>
  <si>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</si>
  <si>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</si>
  <si>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</si>
  <si>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</si>
  <si>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</si>
  <si>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</si>
  <si>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</si>
  <si>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</si>
  <si>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</si>
  <si>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</si>
  <si>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</si>
  <si>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</si>
  <si>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</si>
  <si>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</si>
  <si>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</si>
  <si>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</si>
  <si>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</si>
  <si>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</si>
  <si>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</si>
  <si>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</si>
  <si>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</si>
  <si>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</si>
  <si>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</si>
  <si>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</si>
  <si>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</si>
  <si>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</si>
  <si>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</si>
  <si>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</si>
  <si>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</si>
  <si>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</si>
  <si>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</si>
  <si>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</si>
  <si>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</si>
  <si>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</si>
  <si>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</si>
  <si>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</si>
  <si>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</si>
  <si>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</si>
  <si>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</si>
  <si>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</si>
  <si>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</si>
  <si>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</si>
  <si>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</si>
  <si>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</si>
  <si>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</si>
  <si>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</si>
  <si>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</si>
  <si>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</si>
  <si>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</si>
  <si>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</si>
  <si>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</si>
  <si>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</si>
  <si>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</si>
  <si>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</si>
  <si>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</si>
  <si>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</si>
  <si>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</si>
  <si>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</si>
  <si>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</si>
  <si>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</si>
  <si>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</si>
  <si>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</si>
  <si>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</si>
  <si>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</si>
  <si>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</si>
  <si>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</si>
  <si>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</si>
  <si>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</si>
  <si>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</si>
  <si>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</si>
  <si>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</si>
  <si>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</si>
  <si>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</si>
  <si>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</si>
  <si>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</si>
  <si>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</si>
  <si>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</si>
  <si>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</si>
  <si>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</si>
  <si>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</si>
  <si>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</si>
  <si>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</si>
  <si>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</si>
  <si>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</si>
  <si>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</si>
  <si>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</si>
  <si>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</si>
  <si>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</si>
  <si>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</si>
  <si>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</si>
  <si>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</si>
  <si>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</si>
  <si>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</si>
  <si>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</si>
  <si>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</si>
  <si>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</si>
  <si>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</si>
  <si>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</si>
  <si>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</si>
  <si>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</si>
  <si>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</si>
  <si>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</si>
  <si>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</si>
  <si>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</si>
  <si>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</si>
  <si>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</si>
  <si>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</si>
  <si>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</si>
  <si>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</si>
  <si>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</si>
  <si>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</si>
  <si>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</si>
  <si>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</si>
  <si>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</si>
  <si>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</si>
  <si>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</si>
  <si>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</si>
  <si>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</si>
  <si>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</si>
  <si>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</si>
  <si>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</si>
  <si>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</si>
  <si>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</si>
  <si>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</si>
  <si>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</si>
  <si>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</si>
  <si>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</si>
  <si>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</si>
  <si>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</si>
  <si>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</si>
  <si>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</si>
  <si>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</si>
  <si>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</si>
  <si>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</si>
  <si>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</si>
  <si>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</si>
  <si>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</si>
  <si>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</si>
  <si>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</si>
  <si>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</si>
  <si>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</si>
  <si>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</si>
  <si>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</si>
  <si>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</si>
  <si>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</si>
  <si>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</si>
  <si>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</si>
  <si>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</si>
  <si>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</si>
  <si>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</si>
  <si>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</si>
  <si>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</si>
  <si>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</si>
  <si>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</si>
  <si>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</si>
  <si>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</si>
  <si>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</si>
  <si>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</si>
  <si>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</si>
  <si>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</si>
  <si>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</si>
  <si>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</si>
  <si>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</si>
  <si>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</si>
  <si>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</si>
  <si>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</si>
  <si>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</si>
  <si>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</si>
  <si>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</si>
  <si>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</si>
  <si>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</si>
  <si>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</si>
  <si>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</si>
  <si>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</si>
  <si>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</si>
  <si>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</si>
  <si>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</si>
  <si>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</si>
  <si>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</si>
  <si>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</si>
  <si>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</si>
  <si>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</si>
  <si>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</si>
  <si>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</si>
  <si>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</si>
  <si>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</si>
  <si>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</si>
  <si>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</si>
  <si>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</si>
  <si>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</si>
  <si>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</si>
  <si>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</si>
  <si>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</si>
  <si>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</si>
  <si>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</si>
  <si>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</si>
  <si>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</si>
  <si>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</si>
  <si>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</si>
  <si>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</si>
  <si>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</si>
  <si>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</si>
  <si>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</si>
  <si>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</si>
  <si>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</si>
  <si>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</si>
  <si>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</si>
  <si>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</si>
  <si>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</si>
  <si>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</si>
  <si>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</si>
  <si>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</si>
  <si>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</si>
  <si>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</si>
  <si>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</si>
  <si>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</si>
  <si>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</si>
  <si>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</si>
  <si>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</si>
  <si>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</si>
  <si>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</si>
  <si>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</si>
  <si>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</si>
  <si>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</si>
  <si>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</si>
  <si>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</si>
  <si>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</si>
  <si>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</si>
  <si>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</si>
  <si>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</si>
  <si>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</si>
  <si>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</si>
  <si>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</si>
  <si>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</si>
  <si>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</si>
  <si>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</si>
  <si>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</si>
  <si>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</si>
  <si>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</si>
  <si>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</si>
  <si>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</si>
  <si>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</si>
  <si>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</si>
  <si>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</si>
  <si>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</si>
  <si>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</si>
  <si>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</si>
  <si>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</si>
  <si>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</si>
  <si>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</si>
  <si>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</si>
  <si>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</si>
  <si>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</si>
  <si>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</si>
  <si>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</si>
  <si>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</si>
  <si>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</si>
  <si>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</si>
  <si>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</si>
  <si>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</si>
  <si>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</si>
  <si>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</si>
  <si>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</si>
  <si>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</si>
  <si>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</si>
  <si>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</si>
  <si>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</si>
  <si>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</si>
  <si>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</si>
  <si>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</si>
  <si>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</si>
  <si>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</si>
  <si>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</si>
  <si>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</si>
  <si>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</si>
  <si>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</si>
  <si>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</si>
  <si>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</si>
  <si>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</si>
  <si>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</si>
  <si>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</si>
  <si>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</si>
  <si>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</si>
  <si>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</si>
  <si>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</si>
  <si>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</si>
  <si>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</si>
  <si>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</si>
  <si>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</si>
  <si>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</si>
  <si>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</si>
  <si>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</si>
  <si>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</si>
  <si>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</si>
  <si>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</si>
  <si>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</si>
  <si>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</si>
  <si>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</si>
  <si>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</si>
  <si>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</si>
  <si>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</si>
  <si>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</si>
  <si>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</si>
  <si>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</si>
  <si>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</si>
  <si>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</si>
  <si>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</si>
  <si>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</si>
  <si>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</si>
  <si>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</si>
  <si>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</si>
  <si>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</si>
  <si>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</si>
  <si>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</si>
  <si>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</si>
  <si>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</si>
  <si>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</si>
  <si>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</si>
  <si>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</si>
  <si>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</si>
  <si>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</si>
  <si>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</si>
  <si>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</si>
  <si>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</si>
  <si>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</si>
  <si>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</si>
  <si>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</si>
  <si>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</si>
  <si>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</si>
  <si>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</si>
  <si>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</si>
  <si>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</si>
  <si>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</si>
  <si>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</si>
  <si>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</si>
  <si>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</si>
  <si>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</si>
  <si>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</si>
  <si>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</si>
  <si>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</si>
  <si>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</si>
  <si>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</si>
  <si>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</si>
  <si>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</si>
  <si>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</si>
  <si>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</si>
  <si>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</si>
  <si>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</si>
  <si>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</si>
  <si>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</si>
  <si>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</si>
  <si>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</si>
  <si>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</si>
  <si>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</si>
  <si>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</si>
  <si>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</si>
  <si>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</si>
  <si>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</si>
  <si>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</si>
  <si>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</si>
  <si>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</si>
  <si>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</si>
  <si>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</si>
  <si>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</si>
  <si>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</si>
  <si>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</si>
  <si>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</si>
  <si>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</si>
  <si>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</si>
  <si>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</si>
  <si>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</si>
  <si>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</si>
  <si>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</si>
  <si>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</si>
  <si>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</si>
  <si>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</si>
  <si>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</si>
  <si>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</si>
  <si>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</si>
  <si>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</si>
  <si>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</si>
  <si>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</si>
  <si>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</si>
  <si>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</si>
  <si>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</si>
  <si>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</si>
  <si>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</si>
  <si>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</si>
  <si>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</si>
  <si>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</si>
  <si>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</si>
  <si>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</si>
  <si>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</si>
  <si>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</si>
  <si>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</si>
  <si>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</si>
  <si>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</si>
  <si>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</si>
  <si>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</si>
  <si>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</si>
  <si>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</si>
  <si>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</si>
  <si>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</si>
  <si>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</si>
  <si>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</si>
  <si>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</si>
  <si>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</si>
  <si>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</si>
  <si>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</si>
  <si>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</si>
  <si>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</si>
  <si>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</si>
  <si>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</si>
  <si>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</si>
  <si>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</si>
  <si>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</si>
  <si>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</si>
  <si>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</si>
  <si>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</si>
  <si>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</si>
  <si>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31.03.2023.</t>
  </si>
  <si>
    <t>03330494</t>
  </si>
  <si>
    <t>HR</t>
  </si>
  <si>
    <t>040141664</t>
  </si>
  <si>
    <t>92590920313</t>
  </si>
  <si>
    <t>1333</t>
  </si>
  <si>
    <t>74780000F0FHSC596W39</t>
  </si>
  <si>
    <t>LUKA RIJEKA d.d.</t>
  </si>
  <si>
    <t>Riva 1</t>
  </si>
  <si>
    <t>Rijeka</t>
  </si>
  <si>
    <t>uprava@lukarijeka.hr</t>
  </si>
  <si>
    <t>www.lukarijeka.hr</t>
  </si>
  <si>
    <t>LUKA PRIJEVOZ d.o.o.</t>
  </si>
  <si>
    <t>Škrljevo</t>
  </si>
  <si>
    <t>STANOVI d.o.o.</t>
  </si>
  <si>
    <t>Gordana Fućak</t>
  </si>
  <si>
    <t>051/496-629</t>
  </si>
  <si>
    <t>gordana.fucak@lukarijeka.hr</t>
  </si>
  <si>
    <t>stanje na dan 31.03.2023.</t>
  </si>
  <si>
    <t>Obveznik: LUKA RIJEKA d.d.</t>
  </si>
  <si>
    <t>u razdoblju 01.01.2023. do 31.03.2023.</t>
  </si>
  <si>
    <t xml:space="preserve">BILJEŠKE UZ FINANCIJSKE IZVJEŠTAJE - TFI
(koji se sastavljaju za tromjesečna razdoblja)
Naziv izdavatelja: LUKA RIJEKA d.d.
OIB: 92590920313
Izvještajno razdoblje: 01.01.2023. - 31.03.2023.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</si>
  <si>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LUKA RIJEKA CONTAINER DEPOT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</si>
</sst>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14432</xdr:colOff>
      <xdr:row>40</xdr:row>
      <xdr:rowOff>57727</xdr:rowOff>
    </xdr:from>
    <xdr:ext cx="11141363" cy="4300682"/>
    <xdr:sp macro="" textlink="">
      <xdr:nvSpPr>
        <xdr:cNvPr id="2" name="TextBox 1"/>
        <xdr:cNvSpPr txBox="1"/>
      </xdr:nvSpPr>
      <xdr:spPr>
        <a:xfrm>
          <a:off x="14432" y="11285682"/>
          <a:ext cx="11141363" cy="43006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hr-HR"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39</xdr:row>
          <xdr:rowOff>2722130</xdr:rowOff>
        </xdr:from>
        <xdr:to>
          <xdr:col>8</xdr:col>
          <xdr:colOff>6326909</xdr:colOff>
          <xdr:row>90</xdr:row>
          <xdr:rowOff>61480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31" zoomScaleNormal="100" zoomScaleSheetLayoutView="100" workbookViewId="0">
      <selection activeCell="E43" sqref="E43:I43"/>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t="s">
        <v>447</v>
      </c>
      <c r="F4" s="185"/>
      <c r="G4" s="99" t="s">
        <v>0</v>
      </c>
      <c r="H4" s="184" t="s">
        <v>448</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449</v>
      </c>
      <c r="D11" s="168"/>
      <c r="E11" s="108"/>
      <c r="F11" s="132" t="s">
        <v>331</v>
      </c>
      <c r="G11" s="171"/>
      <c r="H11" s="148" t="s">
        <v>450</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451</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452</v>
      </c>
      <c r="D15" s="168"/>
      <c r="E15" s="172"/>
      <c r="F15" s="163"/>
      <c r="G15" s="109" t="s">
        <v>332</v>
      </c>
      <c r="H15" s="148" t="s">
        <v>454</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333</v>
      </c>
      <c r="C17" s="167" t="s">
        <v>453</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51000</v>
      </c>
      <c r="D21" s="149"/>
      <c r="E21" s="138"/>
      <c r="F21" s="138"/>
      <c r="G21" s="139" t="s">
        <v>457</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456</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658</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336</v>
      </c>
      <c r="D31" s="160" t="s">
        <v>334</v>
      </c>
      <c r="E31" s="146"/>
      <c r="F31" s="146"/>
      <c r="G31" s="146"/>
      <c r="H31" s="112"/>
      <c r="I31" s="122" t="s">
        <v>335</v>
      </c>
      <c r="J31" s="123" t="s">
        <v>336</v>
      </c>
    </row>
    <row r="32" spans="1:10" x14ac:dyDescent="0.25">
      <c r="A32" s="161"/>
      <c r="B32" s="162"/>
      <c r="C32" s="124"/>
      <c r="D32" s="99"/>
      <c r="E32" s="163"/>
      <c r="F32" s="163"/>
      <c r="G32" s="163"/>
      <c r="H32" s="163"/>
      <c r="I32" s="120"/>
      <c r="J32" s="121"/>
    </row>
    <row r="33" spans="1:10" x14ac:dyDescent="0.25">
      <c r="A33" s="161" t="s">
        <v>326</v>
      </c>
      <c r="B33" s="162"/>
      <c r="C33" s="40" t="s">
        <v>338</v>
      </c>
      <c r="D33" s="160" t="s">
        <v>337</v>
      </c>
      <c r="E33" s="146"/>
      <c r="F33" s="146"/>
      <c r="G33" s="146"/>
      <c r="H33" s="116"/>
      <c r="I33" s="122" t="s">
        <v>338</v>
      </c>
      <c r="J33" s="123" t="s">
        <v>339</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t="s">
        <v>460</v>
      </c>
      <c r="B37" s="155"/>
      <c r="C37" s="155"/>
      <c r="D37" s="155"/>
      <c r="E37" s="154" t="s">
        <v>461</v>
      </c>
      <c r="F37" s="155"/>
      <c r="G37" s="155"/>
      <c r="H37" s="155"/>
      <c r="I37" s="156"/>
      <c r="J37" s="89">
        <v>1230000</v>
      </c>
    </row>
    <row r="38" spans="1:10" x14ac:dyDescent="0.25">
      <c r="A38" s="78"/>
      <c r="B38" s="88"/>
      <c r="C38" s="91"/>
      <c r="D38" s="159"/>
      <c r="E38" s="159"/>
      <c r="F38" s="159"/>
      <c r="G38" s="159"/>
      <c r="H38" s="159"/>
      <c r="I38" s="159"/>
      <c r="J38" s="79"/>
    </row>
    <row r="39" spans="1:10" x14ac:dyDescent="0.25">
      <c r="A39" s="154" t="s">
        <v>462</v>
      </c>
      <c r="B39" s="155"/>
      <c r="C39" s="155"/>
      <c r="D39" s="156"/>
      <c r="E39" s="154" t="s">
        <v>457</v>
      </c>
      <c r="F39" s="155"/>
      <c r="G39" s="155"/>
      <c r="H39" s="155"/>
      <c r="I39" s="156"/>
      <c r="J39" s="40">
        <v>12300077</v>
      </c>
    </row>
    <row r="40" spans="1:10" x14ac:dyDescent="0.25">
      <c r="A40" s="78"/>
      <c r="B40" s="88"/>
      <c r="C40" s="91"/>
      <c r="D40" s="90"/>
      <c r="E40" s="159"/>
      <c r="F40" s="159"/>
      <c r="G40" s="159"/>
      <c r="H40" s="159"/>
      <c r="I40" s="87"/>
      <c r="J40" s="79"/>
    </row>
    <row r="41" spans="1:10" x14ac:dyDescent="0.25">
      <c r="A41" s="154" t="s">
        <v>470</v>
      </c>
      <c r="B41" s="155"/>
      <c r="C41" s="155"/>
      <c r="D41" s="156"/>
      <c r="E41" s="154" t="s">
        <v>461</v>
      </c>
      <c r="F41" s="155"/>
      <c r="G41" s="155"/>
      <c r="H41" s="155"/>
      <c r="I41" s="156"/>
      <c r="J41" s="40">
        <v>5362164</v>
      </c>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340</v>
      </c>
    </row>
    <row r="49" spans="1:10" x14ac:dyDescent="0.25">
      <c r="A49" s="126"/>
      <c r="B49" s="118"/>
      <c r="C49" s="118"/>
      <c r="D49" s="112"/>
      <c r="E49" s="138"/>
      <c r="F49" s="138"/>
      <c r="G49" s="152"/>
      <c r="H49" s="152"/>
      <c r="I49" s="112"/>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463</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464</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465</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0" zoomScale="110" zoomScaleNormal="100" zoomScaleSheetLayoutView="110" workbookViewId="0">
      <selection activeCell="I94" sqref="I9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466</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467</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113732012</v>
      </c>
      <c r="I9" s="82">
        <f>I10+I17+I27+I38+I43</f>
        <v>115406193</v>
      </c>
    </row>
    <row r="10" spans="1:9" ht="12.75" customHeight="1" x14ac:dyDescent="0.2">
      <c r="A10" s="194" t="s">
        <v>5</v>
      </c>
      <c r="B10" s="194"/>
      <c r="C10" s="194"/>
      <c r="D10" s="194"/>
      <c r="E10" s="194"/>
      <c r="F10" s="194"/>
      <c r="G10" s="12">
        <v>3</v>
      </c>
      <c r="H10" s="82">
        <f>H11+H12+H13+H14+H15+H16</f>
        <v>20457969</v>
      </c>
      <c r="I10" s="82">
        <f>I11+I12+I13+I14+I15+I16</f>
        <v>20221045</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20431035</v>
      </c>
      <c r="I12" s="18">
        <v>20175500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26934</v>
      </c>
      <c r="I15" s="18">
        <v>45545</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74265209</v>
      </c>
      <c r="I17" s="82">
        <f>I18+I19+I20+I21+I22+I23+I24+I25+I26</f>
        <v>74764239</v>
      </c>
    </row>
    <row r="18" spans="1:9" ht="12.75" customHeight="1" x14ac:dyDescent="0.2">
      <c r="A18" s="190" t="s">
        <v>13</v>
      </c>
      <c r="B18" s="190"/>
      <c r="C18" s="190"/>
      <c r="D18" s="190"/>
      <c r="E18" s="190"/>
      <c r="F18" s="190"/>
      <c r="G18" s="11">
        <v>11</v>
      </c>
      <c r="H18" s="18">
        <v>27114270</v>
      </c>
      <c r="I18" s="18">
        <v>27114270</v>
      </c>
    </row>
    <row r="19" spans="1:9" ht="12.75" customHeight="1" x14ac:dyDescent="0.2">
      <c r="A19" s="190" t="s">
        <v>14</v>
      </c>
      <c r="B19" s="190"/>
      <c r="C19" s="190"/>
      <c r="D19" s="190"/>
      <c r="E19" s="190"/>
      <c r="F19" s="190"/>
      <c r="G19" s="11">
        <v>12</v>
      </c>
      <c r="H19" s="18">
        <v>40423840</v>
      </c>
      <c r="I19" s="18">
        <v>40117281</v>
      </c>
    </row>
    <row r="20" spans="1:9" ht="12.75" customHeight="1" x14ac:dyDescent="0.2">
      <c r="A20" s="190" t="s">
        <v>15</v>
      </c>
      <c r="B20" s="190"/>
      <c r="C20" s="190"/>
      <c r="D20" s="190"/>
      <c r="E20" s="190"/>
      <c r="F20" s="190"/>
      <c r="G20" s="11">
        <v>13</v>
      </c>
      <c r="H20" s="18">
        <v>431366</v>
      </c>
      <c r="I20" s="18">
        <v>431697</v>
      </c>
    </row>
    <row r="21" spans="1:9" ht="12.75" customHeight="1" x14ac:dyDescent="0.2">
      <c r="A21" s="190" t="s">
        <v>16</v>
      </c>
      <c r="B21" s="190"/>
      <c r="C21" s="190"/>
      <c r="D21" s="190"/>
      <c r="E21" s="190"/>
      <c r="F21" s="190"/>
      <c r="G21" s="11">
        <v>14</v>
      </c>
      <c r="H21" s="18">
        <v>2350156</v>
      </c>
      <c r="I21" s="18">
        <v>5312447</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305098</v>
      </c>
      <c r="I23" s="18">
        <v>188527</v>
      </c>
    </row>
    <row r="24" spans="1:9" ht="12.75" customHeight="1" x14ac:dyDescent="0.2">
      <c r="A24" s="190" t="s">
        <v>19</v>
      </c>
      <c r="B24" s="190"/>
      <c r="C24" s="190"/>
      <c r="D24" s="190"/>
      <c r="E24" s="190"/>
      <c r="F24" s="190"/>
      <c r="G24" s="11">
        <v>17</v>
      </c>
      <c r="H24" s="18">
        <v>3020311</v>
      </c>
      <c r="I24" s="18">
        <v>982973</v>
      </c>
    </row>
    <row r="25" spans="1:9" ht="12.75" customHeight="1" x14ac:dyDescent="0.2">
      <c r="A25" s="190" t="s">
        <v>20</v>
      </c>
      <c r="B25" s="190"/>
      <c r="C25" s="190"/>
      <c r="D25" s="190"/>
      <c r="E25" s="190"/>
      <c r="F25" s="190"/>
      <c r="G25" s="11">
        <v>18</v>
      </c>
      <c r="H25" s="18">
        <v>43233</v>
      </c>
      <c r="I25" s="18">
        <v>43233</v>
      </c>
    </row>
    <row r="26" spans="1:9" ht="12.75" customHeight="1" x14ac:dyDescent="0.2">
      <c r="A26" s="190" t="s">
        <v>21</v>
      </c>
      <c r="B26" s="190"/>
      <c r="C26" s="190"/>
      <c r="D26" s="190"/>
      <c r="E26" s="190"/>
      <c r="F26" s="190"/>
      <c r="G26" s="11">
        <v>19</v>
      </c>
      <c r="H26" s="18">
        <v>576935</v>
      </c>
      <c r="I26" s="18">
        <v>573811</v>
      </c>
    </row>
    <row r="27" spans="1:9" ht="12.75" customHeight="1" x14ac:dyDescent="0.2">
      <c r="A27" s="194" t="s">
        <v>22</v>
      </c>
      <c r="B27" s="194"/>
      <c r="C27" s="194"/>
      <c r="D27" s="194"/>
      <c r="E27" s="194"/>
      <c r="F27" s="194"/>
      <c r="G27" s="12">
        <v>20</v>
      </c>
      <c r="H27" s="82">
        <f>SUM(H28:H37)</f>
        <v>17781320</v>
      </c>
      <c r="I27" s="82">
        <f>SUM(I28:I37)</f>
        <v>19193395</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17781320</v>
      </c>
      <c r="I31" s="18">
        <v>19193395</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38905</v>
      </c>
      <c r="I38" s="82">
        <f>I39+I40+I41+I42</f>
        <v>38905</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38905</v>
      </c>
      <c r="I42" s="18">
        <v>38905</v>
      </c>
    </row>
    <row r="43" spans="1:9" ht="12.75" customHeight="1" x14ac:dyDescent="0.2">
      <c r="A43" s="190" t="s">
        <v>38</v>
      </c>
      <c r="B43" s="190"/>
      <c r="C43" s="190"/>
      <c r="D43" s="190"/>
      <c r="E43" s="190"/>
      <c r="F43" s="190"/>
      <c r="G43" s="11">
        <v>36</v>
      </c>
      <c r="H43" s="18">
        <v>1188609</v>
      </c>
      <c r="I43" s="18">
        <v>1188609</v>
      </c>
    </row>
    <row r="44" spans="1:9" ht="12.75" customHeight="1" x14ac:dyDescent="0.2">
      <c r="A44" s="192" t="s">
        <v>303</v>
      </c>
      <c r="B44" s="192"/>
      <c r="C44" s="192"/>
      <c r="D44" s="192"/>
      <c r="E44" s="192"/>
      <c r="F44" s="192"/>
      <c r="G44" s="12">
        <v>37</v>
      </c>
      <c r="H44" s="82">
        <f>H45+H53+H60+H70</f>
        <v>23760360</v>
      </c>
      <c r="I44" s="82">
        <f>I45+I53+I60+I70</f>
        <v>22417017</v>
      </c>
    </row>
    <row r="45" spans="1:9" ht="12.75" customHeight="1" x14ac:dyDescent="0.2">
      <c r="A45" s="194" t="s">
        <v>39</v>
      </c>
      <c r="B45" s="194"/>
      <c r="C45" s="194"/>
      <c r="D45" s="194"/>
      <c r="E45" s="194"/>
      <c r="F45" s="194"/>
      <c r="G45" s="12">
        <v>38</v>
      </c>
      <c r="H45" s="82">
        <f>SUM(H46:H52)</f>
        <v>164995</v>
      </c>
      <c r="I45" s="82">
        <f>SUM(I46:I52)</f>
        <v>171805</v>
      </c>
    </row>
    <row r="46" spans="1:9" ht="12.75" customHeight="1" x14ac:dyDescent="0.2">
      <c r="A46" s="190" t="s">
        <v>40</v>
      </c>
      <c r="B46" s="190"/>
      <c r="C46" s="190"/>
      <c r="D46" s="190"/>
      <c r="E46" s="190"/>
      <c r="F46" s="190"/>
      <c r="G46" s="11">
        <v>39</v>
      </c>
      <c r="H46" s="18">
        <v>164995</v>
      </c>
      <c r="I46" s="18">
        <v>171805</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5433248</v>
      </c>
      <c r="I53" s="82">
        <f>SUM(I54:I59)</f>
        <v>5756774</v>
      </c>
    </row>
    <row r="54" spans="1:9" ht="12.75" customHeight="1" x14ac:dyDescent="0.2">
      <c r="A54" s="190" t="s">
        <v>48</v>
      </c>
      <c r="B54" s="190"/>
      <c r="C54" s="190"/>
      <c r="D54" s="190"/>
      <c r="E54" s="190"/>
      <c r="F54" s="190"/>
      <c r="G54" s="11">
        <v>47</v>
      </c>
      <c r="H54" s="18">
        <v>227857</v>
      </c>
      <c r="I54" s="18">
        <v>164362</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4450949</v>
      </c>
      <c r="I56" s="18">
        <v>5233587</v>
      </c>
    </row>
    <row r="57" spans="1:9" ht="12.75" customHeight="1" x14ac:dyDescent="0.2">
      <c r="A57" s="190" t="s">
        <v>51</v>
      </c>
      <c r="B57" s="190"/>
      <c r="C57" s="190"/>
      <c r="D57" s="190"/>
      <c r="E57" s="190"/>
      <c r="F57" s="190"/>
      <c r="G57" s="11">
        <v>50</v>
      </c>
      <c r="H57" s="18">
        <v>645</v>
      </c>
      <c r="I57" s="18">
        <v>271</v>
      </c>
    </row>
    <row r="58" spans="1:9" ht="12.75" customHeight="1" x14ac:dyDescent="0.2">
      <c r="A58" s="190" t="s">
        <v>52</v>
      </c>
      <c r="B58" s="190"/>
      <c r="C58" s="190"/>
      <c r="D58" s="190"/>
      <c r="E58" s="190"/>
      <c r="F58" s="190"/>
      <c r="G58" s="11">
        <v>51</v>
      </c>
      <c r="H58" s="18">
        <v>172111</v>
      </c>
      <c r="I58" s="18">
        <v>263401</v>
      </c>
    </row>
    <row r="59" spans="1:9" ht="12.75" customHeight="1" x14ac:dyDescent="0.2">
      <c r="A59" s="190" t="s">
        <v>53</v>
      </c>
      <c r="B59" s="190"/>
      <c r="C59" s="190"/>
      <c r="D59" s="190"/>
      <c r="E59" s="190"/>
      <c r="F59" s="190"/>
      <c r="G59" s="11">
        <v>52</v>
      </c>
      <c r="H59" s="18">
        <v>581686</v>
      </c>
      <c r="I59" s="18">
        <v>95153</v>
      </c>
    </row>
    <row r="60" spans="1:9" ht="12.75" customHeight="1" x14ac:dyDescent="0.2">
      <c r="A60" s="194" t="s">
        <v>54</v>
      </c>
      <c r="B60" s="194"/>
      <c r="C60" s="194"/>
      <c r="D60" s="194"/>
      <c r="E60" s="194"/>
      <c r="F60" s="194"/>
      <c r="G60" s="12">
        <v>53</v>
      </c>
      <c r="H60" s="82">
        <f>SUM(H61:H69)</f>
        <v>92906</v>
      </c>
      <c r="I60" s="82">
        <f>SUM(I61:I69)</f>
        <v>92906</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92906</v>
      </c>
      <c r="I68" s="18">
        <v>92906</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18069211</v>
      </c>
      <c r="I70" s="18">
        <v>16395532</v>
      </c>
    </row>
    <row r="71" spans="1:9" ht="12.75" customHeight="1" x14ac:dyDescent="0.2">
      <c r="A71" s="191" t="s">
        <v>58</v>
      </c>
      <c r="B71" s="191"/>
      <c r="C71" s="191"/>
      <c r="D71" s="191"/>
      <c r="E71" s="191"/>
      <c r="F71" s="191"/>
      <c r="G71" s="11">
        <v>64</v>
      </c>
      <c r="H71" s="18">
        <v>70132</v>
      </c>
      <c r="I71" s="18">
        <v>388164</v>
      </c>
    </row>
    <row r="72" spans="1:9" ht="12.75" customHeight="1" x14ac:dyDescent="0.2">
      <c r="A72" s="192" t="s">
        <v>304</v>
      </c>
      <c r="B72" s="192"/>
      <c r="C72" s="192"/>
      <c r="D72" s="192"/>
      <c r="E72" s="192"/>
      <c r="F72" s="192"/>
      <c r="G72" s="12">
        <v>65</v>
      </c>
      <c r="H72" s="82">
        <f>H8+H9+H44+H71</f>
        <v>137562504</v>
      </c>
      <c r="I72" s="82">
        <f>I8+I9+I44+I71</f>
        <v>138211374</v>
      </c>
    </row>
    <row r="73" spans="1:9" ht="12.75" customHeight="1" x14ac:dyDescent="0.2">
      <c r="A73" s="191" t="s">
        <v>59</v>
      </c>
      <c r="B73" s="191"/>
      <c r="C73" s="191"/>
      <c r="D73" s="191"/>
      <c r="E73" s="191"/>
      <c r="F73" s="191"/>
      <c r="G73" s="11">
        <v>66</v>
      </c>
      <c r="H73" s="18">
        <v>106711</v>
      </c>
      <c r="I73" s="18">
        <v>106711</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59837763</v>
      </c>
      <c r="I75" s="83">
        <f>I76+I77+I78+I84+I85+I91+I94+I97</f>
        <v>62462737</v>
      </c>
    </row>
    <row r="76" spans="1:9" ht="12.75" customHeight="1" x14ac:dyDescent="0.2">
      <c r="A76" s="190" t="s">
        <v>61</v>
      </c>
      <c r="B76" s="190"/>
      <c r="C76" s="190"/>
      <c r="D76" s="190"/>
      <c r="E76" s="190"/>
      <c r="F76" s="190"/>
      <c r="G76" s="11">
        <v>68</v>
      </c>
      <c r="H76" s="18">
        <v>71566660</v>
      </c>
      <c r="I76" s="18">
        <v>71566659</v>
      </c>
    </row>
    <row r="77" spans="1:9" ht="12.75" customHeight="1" x14ac:dyDescent="0.2">
      <c r="A77" s="190" t="s">
        <v>62</v>
      </c>
      <c r="B77" s="190"/>
      <c r="C77" s="190"/>
      <c r="D77" s="190"/>
      <c r="E77" s="190"/>
      <c r="F77" s="190"/>
      <c r="G77" s="11">
        <v>69</v>
      </c>
      <c r="H77" s="18">
        <v>5126263</v>
      </c>
      <c r="I77" s="18">
        <v>5126263</v>
      </c>
    </row>
    <row r="78" spans="1:9" ht="12.75" customHeight="1" x14ac:dyDescent="0.2">
      <c r="A78" s="194" t="s">
        <v>63</v>
      </c>
      <c r="B78" s="194"/>
      <c r="C78" s="194"/>
      <c r="D78" s="194"/>
      <c r="E78" s="194"/>
      <c r="F78" s="194"/>
      <c r="G78" s="12">
        <v>70</v>
      </c>
      <c r="H78" s="83">
        <f>SUM(H79:H83)</f>
        <v>0</v>
      </c>
      <c r="I78" s="83">
        <f>SUM(I79:I83)</f>
        <v>0</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3872803</v>
      </c>
      <c r="I84" s="43">
        <v>3872803</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-28412500</v>
      </c>
      <c r="I91" s="82">
        <f>I92-I93</f>
        <v>-20727963</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28412500</v>
      </c>
      <c r="I93" s="18">
        <v>20727963</v>
      </c>
    </row>
    <row r="94" spans="1:9" ht="12.75" customHeight="1" x14ac:dyDescent="0.2">
      <c r="A94" s="194" t="s">
        <v>351</v>
      </c>
      <c r="B94" s="194"/>
      <c r="C94" s="194"/>
      <c r="D94" s="194"/>
      <c r="E94" s="194"/>
      <c r="F94" s="194"/>
      <c r="G94" s="12">
        <v>86</v>
      </c>
      <c r="H94" s="82">
        <f>H95-H96</f>
        <v>7684537</v>
      </c>
      <c r="I94" s="82">
        <f>I95-I96</f>
        <v>2624975</v>
      </c>
    </row>
    <row r="95" spans="1:9" ht="12.75" customHeight="1" x14ac:dyDescent="0.2">
      <c r="A95" s="190" t="s">
        <v>74</v>
      </c>
      <c r="B95" s="190"/>
      <c r="C95" s="190"/>
      <c r="D95" s="190"/>
      <c r="E95" s="190"/>
      <c r="F95" s="190"/>
      <c r="G95" s="11">
        <v>87</v>
      </c>
      <c r="H95" s="18">
        <v>7684537</v>
      </c>
      <c r="I95" s="18">
        <v>2624975</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1242568</v>
      </c>
      <c r="I98" s="82">
        <f>SUM(I99:I104)</f>
        <v>878511</v>
      </c>
    </row>
    <row r="99" spans="1:9" ht="12.75" customHeight="1" x14ac:dyDescent="0.2">
      <c r="A99" s="190" t="s">
        <v>77</v>
      </c>
      <c r="B99" s="190"/>
      <c r="C99" s="190"/>
      <c r="D99" s="190"/>
      <c r="E99" s="190"/>
      <c r="F99" s="190"/>
      <c r="G99" s="11">
        <v>91</v>
      </c>
      <c r="H99" s="18">
        <v>313807</v>
      </c>
      <c r="I99" s="18">
        <v>313807</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928761</v>
      </c>
      <c r="I104" s="18">
        <v>564704</v>
      </c>
    </row>
    <row r="105" spans="1:9" ht="12.75" customHeight="1" x14ac:dyDescent="0.2">
      <c r="A105" s="192" t="s">
        <v>354</v>
      </c>
      <c r="B105" s="192"/>
      <c r="C105" s="192"/>
      <c r="D105" s="192"/>
      <c r="E105" s="192"/>
      <c r="F105" s="192"/>
      <c r="G105" s="12">
        <v>97</v>
      </c>
      <c r="H105" s="82">
        <f>SUM(H106:H116)</f>
        <v>34567830</v>
      </c>
      <c r="I105" s="82">
        <f>SUM(I106:I116)</f>
        <v>34574219</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15556950</v>
      </c>
      <c r="I111" s="18">
        <v>15563339</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17488494</v>
      </c>
      <c r="I115" s="18">
        <v>17488494</v>
      </c>
    </row>
    <row r="116" spans="1:9" ht="12.75" customHeight="1" x14ac:dyDescent="0.2">
      <c r="A116" s="190" t="s">
        <v>93</v>
      </c>
      <c r="B116" s="190"/>
      <c r="C116" s="190"/>
      <c r="D116" s="190"/>
      <c r="E116" s="190"/>
      <c r="F116" s="190"/>
      <c r="G116" s="11">
        <v>108</v>
      </c>
      <c r="H116" s="18">
        <v>1522386</v>
      </c>
      <c r="I116" s="18">
        <v>1522386</v>
      </c>
    </row>
    <row r="117" spans="1:9" ht="12.75" customHeight="1" x14ac:dyDescent="0.2">
      <c r="A117" s="192" t="s">
        <v>355</v>
      </c>
      <c r="B117" s="192"/>
      <c r="C117" s="192"/>
      <c r="D117" s="192"/>
      <c r="E117" s="192"/>
      <c r="F117" s="192"/>
      <c r="G117" s="12">
        <v>109</v>
      </c>
      <c r="H117" s="82">
        <f>SUM(H118:H131)</f>
        <v>26770916</v>
      </c>
      <c r="I117" s="82">
        <f>SUM(I118:I131)</f>
        <v>24874685</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1869260</v>
      </c>
      <c r="I123" s="18">
        <v>1337666</v>
      </c>
    </row>
    <row r="124" spans="1:9" ht="12.75" customHeight="1" x14ac:dyDescent="0.2">
      <c r="A124" s="190" t="s">
        <v>89</v>
      </c>
      <c r="B124" s="190"/>
      <c r="C124" s="190"/>
      <c r="D124" s="190"/>
      <c r="E124" s="190"/>
      <c r="F124" s="190"/>
      <c r="G124" s="11">
        <v>116</v>
      </c>
      <c r="H124" s="18">
        <v>48665</v>
      </c>
      <c r="I124" s="18">
        <v>54665</v>
      </c>
    </row>
    <row r="125" spans="1:9" ht="12.75" customHeight="1" x14ac:dyDescent="0.2">
      <c r="A125" s="190" t="s">
        <v>90</v>
      </c>
      <c r="B125" s="190"/>
      <c r="C125" s="190"/>
      <c r="D125" s="190"/>
      <c r="E125" s="190"/>
      <c r="F125" s="190"/>
      <c r="G125" s="11">
        <v>117</v>
      </c>
      <c r="H125" s="18">
        <v>3302978</v>
      </c>
      <c r="I125" s="18">
        <v>4281394</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618914</v>
      </c>
      <c r="I127" s="18">
        <v>642833</v>
      </c>
    </row>
    <row r="128" spans="1:9" x14ac:dyDescent="0.2">
      <c r="A128" s="190" t="s">
        <v>95</v>
      </c>
      <c r="B128" s="190"/>
      <c r="C128" s="190"/>
      <c r="D128" s="190"/>
      <c r="E128" s="190"/>
      <c r="F128" s="190"/>
      <c r="G128" s="11">
        <v>120</v>
      </c>
      <c r="H128" s="18">
        <v>525083</v>
      </c>
      <c r="I128" s="18">
        <v>589668</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20406016</v>
      </c>
      <c r="I131" s="18">
        <v>17968459</v>
      </c>
    </row>
    <row r="132" spans="1:9" ht="22.15" customHeight="1" x14ac:dyDescent="0.2">
      <c r="A132" s="191" t="s">
        <v>99</v>
      </c>
      <c r="B132" s="191"/>
      <c r="C132" s="191"/>
      <c r="D132" s="191"/>
      <c r="E132" s="191"/>
      <c r="F132" s="191"/>
      <c r="G132" s="11">
        <v>124</v>
      </c>
      <c r="H132" s="18">
        <v>15143427</v>
      </c>
      <c r="I132" s="18">
        <v>15421222</v>
      </c>
    </row>
    <row r="133" spans="1:9" ht="12.75" customHeight="1" x14ac:dyDescent="0.2">
      <c r="A133" s="192" t="s">
        <v>356</v>
      </c>
      <c r="B133" s="192"/>
      <c r="C133" s="192"/>
      <c r="D133" s="192"/>
      <c r="E133" s="192"/>
      <c r="F133" s="192"/>
      <c r="G133" s="12">
        <v>125</v>
      </c>
      <c r="H133" s="82">
        <f>H75+H98+H105+H117+H132</f>
        <v>137562504</v>
      </c>
      <c r="I133" s="82">
        <f>I75+I98+I105+I117+I132</f>
        <v>138211374</v>
      </c>
    </row>
    <row r="134" spans="1:9" x14ac:dyDescent="0.2">
      <c r="A134" s="191" t="s">
        <v>100</v>
      </c>
      <c r="B134" s="191"/>
      <c r="C134" s="191"/>
      <c r="D134" s="191"/>
      <c r="E134" s="191"/>
      <c r="F134" s="191"/>
      <c r="G134" s="11">
        <v>126</v>
      </c>
      <c r="H134" s="18">
        <v>106711</v>
      </c>
      <c r="I134" s="18">
        <v>106711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85" zoomScaleNormal="85" zoomScaleSheetLayoutView="110" workbookViewId="0">
      <selection activeCell="K113" sqref="K11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468</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467</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6472139</v>
      </c>
      <c r="I8" s="48">
        <f>SUM(I9:I13)</f>
        <v>6472139</v>
      </c>
      <c r="J8" s="48">
        <f>SUM(J9:J13)</f>
        <v>9261202</v>
      </c>
      <c r="K8" s="48">
        <f>SUM(K9:K13)</f>
        <v>9261202</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6019368</v>
      </c>
      <c r="I10" s="49">
        <v>6019368</v>
      </c>
      <c r="J10" s="49">
        <v>7763823</v>
      </c>
      <c r="K10" s="49">
        <v>7763823</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452771</v>
      </c>
      <c r="I13" s="49">
        <v>452771</v>
      </c>
      <c r="J13" s="49">
        <v>1497379</v>
      </c>
      <c r="K13" s="49">
        <v>1497379</v>
      </c>
    </row>
    <row r="14" spans="1:11" ht="12.75" customHeight="1" x14ac:dyDescent="0.2">
      <c r="A14" s="221" t="s">
        <v>358</v>
      </c>
      <c r="B14" s="221"/>
      <c r="C14" s="221"/>
      <c r="D14" s="221"/>
      <c r="E14" s="221"/>
      <c r="F14" s="221"/>
      <c r="G14" s="12">
        <v>7</v>
      </c>
      <c r="H14" s="48">
        <f>H15+H16+H20+H24+H25+H26+H29+H36</f>
        <v>5643605</v>
      </c>
      <c r="I14" s="48">
        <f>I15+I16+I20+I24+I25+I26+I29+I36</f>
        <v>5643605</v>
      </c>
      <c r="J14" s="48">
        <f>J15+J16+J20+J24+J25+J26+J29+J36</f>
        <v>7701339</v>
      </c>
      <c r="K14" s="48">
        <f>K15+K16+K20+K24+K25+K26+K29+K36</f>
        <v>7701339</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1692893</v>
      </c>
      <c r="I16" s="48">
        <f>SUM(I17:I19)</f>
        <v>1692893</v>
      </c>
      <c r="J16" s="48">
        <f>SUM(J17:J19)</f>
        <v>3034296</v>
      </c>
      <c r="K16" s="48">
        <f>SUM(K17:K19)</f>
        <v>3034296</v>
      </c>
    </row>
    <row r="17" spans="1:11" ht="12.75" customHeight="1" x14ac:dyDescent="0.2">
      <c r="A17" s="224" t="s">
        <v>120</v>
      </c>
      <c r="B17" s="224"/>
      <c r="C17" s="224"/>
      <c r="D17" s="224"/>
      <c r="E17" s="224"/>
      <c r="F17" s="224"/>
      <c r="G17" s="11">
        <v>10</v>
      </c>
      <c r="H17" s="49">
        <v>750730</v>
      </c>
      <c r="I17" s="49">
        <v>750730</v>
      </c>
      <c r="J17" s="49">
        <v>1907264</v>
      </c>
      <c r="K17" s="49">
        <v>1907264</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942163</v>
      </c>
      <c r="I19" s="49">
        <v>942163</v>
      </c>
      <c r="J19" s="49">
        <v>1127032</v>
      </c>
      <c r="K19" s="49">
        <v>1127032</v>
      </c>
    </row>
    <row r="20" spans="1:11" ht="12.75" customHeight="1" x14ac:dyDescent="0.2">
      <c r="A20" s="194" t="s">
        <v>439</v>
      </c>
      <c r="B20" s="194"/>
      <c r="C20" s="194"/>
      <c r="D20" s="194"/>
      <c r="E20" s="194"/>
      <c r="F20" s="194"/>
      <c r="G20" s="12">
        <v>13</v>
      </c>
      <c r="H20" s="48">
        <f>SUM(H21:H23)</f>
        <v>2389947</v>
      </c>
      <c r="I20" s="48">
        <f>SUM(I21:I23)</f>
        <v>2389947</v>
      </c>
      <c r="J20" s="48">
        <f>SUM(J21:J23)</f>
        <v>2957999</v>
      </c>
      <c r="K20" s="48">
        <f>SUM(K21:K23)</f>
        <v>2957999</v>
      </c>
    </row>
    <row r="21" spans="1:11" ht="12.75" customHeight="1" x14ac:dyDescent="0.2">
      <c r="A21" s="224" t="s">
        <v>105</v>
      </c>
      <c r="B21" s="224"/>
      <c r="C21" s="224"/>
      <c r="D21" s="224"/>
      <c r="E21" s="224"/>
      <c r="F21" s="224"/>
      <c r="G21" s="11">
        <v>14</v>
      </c>
      <c r="H21" s="49">
        <v>1494139</v>
      </c>
      <c r="I21" s="49">
        <v>1494139</v>
      </c>
      <c r="J21" s="49">
        <v>1852654</v>
      </c>
      <c r="K21" s="49">
        <v>1852654</v>
      </c>
    </row>
    <row r="22" spans="1:11" ht="12.75" customHeight="1" x14ac:dyDescent="0.2">
      <c r="A22" s="224" t="s">
        <v>106</v>
      </c>
      <c r="B22" s="224"/>
      <c r="C22" s="224"/>
      <c r="D22" s="224"/>
      <c r="E22" s="224"/>
      <c r="F22" s="224"/>
      <c r="G22" s="11">
        <v>15</v>
      </c>
      <c r="H22" s="49">
        <v>557763</v>
      </c>
      <c r="I22" s="49">
        <v>557763</v>
      </c>
      <c r="J22" s="49">
        <v>683545</v>
      </c>
      <c r="K22" s="49">
        <v>683545</v>
      </c>
    </row>
    <row r="23" spans="1:11" ht="12.75" customHeight="1" x14ac:dyDescent="0.2">
      <c r="A23" s="224" t="s">
        <v>107</v>
      </c>
      <c r="B23" s="224"/>
      <c r="C23" s="224"/>
      <c r="D23" s="224"/>
      <c r="E23" s="224"/>
      <c r="F23" s="224"/>
      <c r="G23" s="11">
        <v>16</v>
      </c>
      <c r="H23" s="49">
        <v>338045</v>
      </c>
      <c r="I23" s="49">
        <v>338045</v>
      </c>
      <c r="J23" s="49">
        <v>421800</v>
      </c>
      <c r="K23" s="49">
        <v>421800</v>
      </c>
    </row>
    <row r="24" spans="1:11" ht="12.75" customHeight="1" x14ac:dyDescent="0.2">
      <c r="A24" s="190" t="s">
        <v>108</v>
      </c>
      <c r="B24" s="190"/>
      <c r="C24" s="190"/>
      <c r="D24" s="190"/>
      <c r="E24" s="190"/>
      <c r="F24" s="190"/>
      <c r="G24" s="11">
        <v>17</v>
      </c>
      <c r="H24" s="49">
        <v>683707</v>
      </c>
      <c r="I24" s="49">
        <v>683707</v>
      </c>
      <c r="J24" s="49">
        <v>812689</v>
      </c>
      <c r="K24" s="49">
        <v>812689</v>
      </c>
    </row>
    <row r="25" spans="1:11" ht="12.75" customHeight="1" x14ac:dyDescent="0.2">
      <c r="A25" s="190" t="s">
        <v>109</v>
      </c>
      <c r="B25" s="190"/>
      <c r="C25" s="190"/>
      <c r="D25" s="190"/>
      <c r="E25" s="190"/>
      <c r="F25" s="190"/>
      <c r="G25" s="11">
        <v>18</v>
      </c>
      <c r="H25" s="49">
        <v>739603</v>
      </c>
      <c r="I25" s="49">
        <v>739603</v>
      </c>
      <c r="J25" s="49">
        <v>863283</v>
      </c>
      <c r="K25" s="49">
        <v>863283</v>
      </c>
    </row>
    <row r="26" spans="1:11" ht="12.75" customHeight="1" x14ac:dyDescent="0.2">
      <c r="A26" s="194" t="s">
        <v>440</v>
      </c>
      <c r="B26" s="194"/>
      <c r="C26" s="194"/>
      <c r="D26" s="194"/>
      <c r="E26" s="194"/>
      <c r="F26" s="194"/>
      <c r="G26" s="12">
        <v>19</v>
      </c>
      <c r="H26" s="48">
        <f>H27+H28</f>
        <v>5155</v>
      </c>
      <c r="I26" s="48">
        <f>I27+I28</f>
        <v>5155</v>
      </c>
      <c r="J26" s="48">
        <f>J27+J28</f>
        <v>0</v>
      </c>
      <c r="K26" s="48">
        <f>K27+K28</f>
        <v>0</v>
      </c>
    </row>
    <row r="27" spans="1:11" ht="12.75" customHeight="1" x14ac:dyDescent="0.2">
      <c r="A27" s="224" t="s">
        <v>123</v>
      </c>
      <c r="B27" s="224"/>
      <c r="C27" s="224"/>
      <c r="D27" s="224"/>
      <c r="E27" s="224"/>
      <c r="F27" s="224"/>
      <c r="G27" s="11">
        <v>20</v>
      </c>
      <c r="H27" s="49">
        <v>5155</v>
      </c>
      <c r="I27" s="49">
        <v>5155</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132300</v>
      </c>
      <c r="I36" s="49">
        <v>132300</v>
      </c>
      <c r="J36" s="49">
        <v>33072</v>
      </c>
      <c r="K36" s="49">
        <v>33072</v>
      </c>
    </row>
    <row r="37" spans="1:11" ht="12.75" customHeight="1" x14ac:dyDescent="0.2">
      <c r="A37" s="221" t="s">
        <v>359</v>
      </c>
      <c r="B37" s="221"/>
      <c r="C37" s="221"/>
      <c r="D37" s="221"/>
      <c r="E37" s="221"/>
      <c r="F37" s="221"/>
      <c r="G37" s="12">
        <v>30</v>
      </c>
      <c r="H37" s="48">
        <f>SUM(H38:H47)</f>
        <v>18</v>
      </c>
      <c r="I37" s="48">
        <f>SUM(I38:I47)</f>
        <v>18</v>
      </c>
      <c r="J37" s="48">
        <f>SUM(J38:J47)</f>
        <v>1650</v>
      </c>
      <c r="K37" s="48">
        <f>SUM(K38:K47)</f>
        <v>1650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18</v>
      </c>
      <c r="I44" s="49">
        <v>18</v>
      </c>
      <c r="J44" s="49">
        <v>1650</v>
      </c>
      <c r="K44" s="49">
        <v>1650</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506112</v>
      </c>
      <c r="I48" s="48">
        <f>SUM(I49:I55)</f>
        <v>506112</v>
      </c>
      <c r="J48" s="48">
        <f>SUM(J49:J55)</f>
        <v>348614</v>
      </c>
      <c r="K48" s="48">
        <f>SUM(K49:K55)</f>
        <v>348614</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105999</v>
      </c>
      <c r="I51" s="49">
        <v>105999</v>
      </c>
      <c r="J51" s="49">
        <v>66968</v>
      </c>
      <c r="K51" s="49">
        <v>66968</v>
      </c>
    </row>
    <row r="52" spans="1:11" ht="12.75" customHeight="1" x14ac:dyDescent="0.2">
      <c r="A52" s="214" t="s">
        <v>144</v>
      </c>
      <c r="B52" s="214"/>
      <c r="C52" s="214"/>
      <c r="D52" s="214"/>
      <c r="E52" s="214"/>
      <c r="F52" s="214"/>
      <c r="G52" s="11">
        <v>45</v>
      </c>
      <c r="H52" s="49">
        <v>67837</v>
      </c>
      <c r="I52" s="49">
        <v>67837</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332276</v>
      </c>
      <c r="I55" s="49">
        <v>332276</v>
      </c>
      <c r="J55" s="49">
        <v>281646</v>
      </c>
      <c r="K55" s="49">
        <v>281646</v>
      </c>
    </row>
    <row r="56" spans="1:11" ht="22.15" customHeight="1" x14ac:dyDescent="0.2">
      <c r="A56" s="223" t="s">
        <v>148</v>
      </c>
      <c r="B56" s="223"/>
      <c r="C56" s="223"/>
      <c r="D56" s="223"/>
      <c r="E56" s="223"/>
      <c r="F56" s="223"/>
      <c r="G56" s="11">
        <v>49</v>
      </c>
      <c r="H56" s="49">
        <v>1544237</v>
      </c>
      <c r="I56" s="49">
        <v>1544237</v>
      </c>
      <c r="J56" s="49">
        <v>1412076</v>
      </c>
      <c r="K56" s="49">
        <v>1412076</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8016394</v>
      </c>
      <c r="I60" s="48">
        <f t="shared" ref="I60:K60" si="0">I8+I37+I56+I57</f>
        <v>8016394</v>
      </c>
      <c r="J60" s="48">
        <f t="shared" si="0"/>
        <v>10674928</v>
      </c>
      <c r="K60" s="48">
        <f t="shared" si="0"/>
        <v>10674928</v>
      </c>
    </row>
    <row r="61" spans="1:11" ht="12.75" customHeight="1" x14ac:dyDescent="0.2">
      <c r="A61" s="221" t="s">
        <v>362</v>
      </c>
      <c r="B61" s="221"/>
      <c r="C61" s="221"/>
      <c r="D61" s="221"/>
      <c r="E61" s="221"/>
      <c r="F61" s="221"/>
      <c r="G61" s="12">
        <v>54</v>
      </c>
      <c r="H61" s="48">
        <f>H14+H48+H58+H59</f>
        <v>6149717</v>
      </c>
      <c r="I61" s="48">
        <f t="shared" ref="I61:K61" si="1">I14+I48+I58+I59</f>
        <v>6149717</v>
      </c>
      <c r="J61" s="48">
        <f t="shared" si="1"/>
        <v>8049953</v>
      </c>
      <c r="K61" s="48">
        <f t="shared" si="1"/>
        <v>8049953</v>
      </c>
    </row>
    <row r="62" spans="1:11" ht="12.75" customHeight="1" x14ac:dyDescent="0.2">
      <c r="A62" s="221" t="s">
        <v>363</v>
      </c>
      <c r="B62" s="221"/>
      <c r="C62" s="221"/>
      <c r="D62" s="221"/>
      <c r="E62" s="221"/>
      <c r="F62" s="221"/>
      <c r="G62" s="12">
        <v>55</v>
      </c>
      <c r="H62" s="48">
        <f>H60-H61</f>
        <v>1866677</v>
      </c>
      <c r="I62" s="48">
        <f t="shared" ref="I62:K62" si="2">I60-I61</f>
        <v>1866677</v>
      </c>
      <c r="J62" s="48">
        <f t="shared" si="2"/>
        <v>2624975</v>
      </c>
      <c r="K62" s="48">
        <f t="shared" si="2"/>
        <v>2624975</v>
      </c>
    </row>
    <row r="63" spans="1:11" ht="12.75" customHeight="1" x14ac:dyDescent="0.2">
      <c r="A63" s="222" t="s">
        <v>364</v>
      </c>
      <c r="B63" s="222"/>
      <c r="C63" s="222"/>
      <c r="D63" s="222"/>
      <c r="E63" s="222"/>
      <c r="F63" s="222"/>
      <c r="G63" s="12">
        <v>56</v>
      </c>
      <c r="H63" s="48">
        <f>+IF((H60-H61)&gt;0,(H60-H61),0)</f>
        <v>1866677</v>
      </c>
      <c r="I63" s="48">
        <f t="shared" ref="I63:K63" si="3">+IF((I60-I61)&gt;0,(I60-I61),0)</f>
        <v>1866677</v>
      </c>
      <c r="J63" s="48">
        <f t="shared" si="3"/>
        <v>2624975</v>
      </c>
      <c r="K63" s="48">
        <f t="shared" si="3"/>
        <v>2624975</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1866677</v>
      </c>
      <c r="I66" s="48">
        <f t="shared" ref="I66:K66" si="5">I62-I65</f>
        <v>1866677</v>
      </c>
      <c r="J66" s="48">
        <f t="shared" si="5"/>
        <v>2624975</v>
      </c>
      <c r="K66" s="48">
        <f t="shared" si="5"/>
        <v>2624975</v>
      </c>
    </row>
    <row r="67" spans="1:11" ht="12.75" customHeight="1" x14ac:dyDescent="0.2">
      <c r="A67" s="222" t="s">
        <v>367</v>
      </c>
      <c r="B67" s="222"/>
      <c r="C67" s="222"/>
      <c r="D67" s="222"/>
      <c r="E67" s="222"/>
      <c r="F67" s="222"/>
      <c r="G67" s="12">
        <v>60</v>
      </c>
      <c r="H67" s="48">
        <f>+IF((H62-H65)&gt;0,(H62-H65),0)</f>
        <v>1866677</v>
      </c>
      <c r="I67" s="48">
        <f t="shared" ref="I67:K67" si="6">+IF((I62-I65)&gt;0,(I62-I65),0)</f>
        <v>1866677</v>
      </c>
      <c r="J67" s="48">
        <f t="shared" si="6"/>
        <v>2624975</v>
      </c>
      <c r="K67" s="48">
        <f t="shared" si="6"/>
        <v>2624975</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1866677</v>
      </c>
      <c r="I85" s="51">
        <f>I86+I87</f>
        <v>1866677</v>
      </c>
      <c r="J85" s="51">
        <f>J86+J87</f>
        <v>2624975</v>
      </c>
      <c r="K85" s="51">
        <f>K86+K87</f>
        <v>2624975</v>
      </c>
    </row>
    <row r="86" spans="1:11" ht="12.75" customHeight="1" x14ac:dyDescent="0.2">
      <c r="A86" s="211" t="s">
        <v>157</v>
      </c>
      <c r="B86" s="211"/>
      <c r="C86" s="211"/>
      <c r="D86" s="211"/>
      <c r="E86" s="211"/>
      <c r="F86" s="211"/>
      <c r="G86" s="11">
        <v>76</v>
      </c>
      <c r="H86" s="52">
        <v>1866677</v>
      </c>
      <c r="I86" s="52">
        <v>1866677</v>
      </c>
      <c r="J86" s="52">
        <v>2624975</v>
      </c>
      <c r="K86" s="52">
        <v>2624975</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1866677</v>
      </c>
      <c r="I89" s="52">
        <v>1866677</v>
      </c>
      <c r="J89" s="52">
        <v>2624975</v>
      </c>
      <c r="K89" s="52">
        <v>2624975</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1866677</v>
      </c>
      <c r="I109" s="51">
        <f>I89+I108</f>
        <v>1866677</v>
      </c>
      <c r="J109" s="51">
        <f t="shared" ref="J109:K109" si="12">J89+J108</f>
        <v>2624975</v>
      </c>
      <c r="K109" s="51">
        <f t="shared" si="12"/>
        <v>2624975</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1866677</v>
      </c>
      <c r="I111" s="51">
        <f>I112+I113</f>
        <v>1866677</v>
      </c>
      <c r="J111" s="51">
        <f>J112+J113</f>
        <v>2624975</v>
      </c>
      <c r="K111" s="51">
        <f>K112+K113</f>
        <v>2624975</v>
      </c>
    </row>
    <row r="112" spans="1:11" ht="12.75" customHeight="1" x14ac:dyDescent="0.2">
      <c r="A112" s="211" t="s">
        <v>113</v>
      </c>
      <c r="B112" s="211"/>
      <c r="C112" s="211"/>
      <c r="D112" s="211"/>
      <c r="E112" s="211"/>
      <c r="F112" s="211"/>
      <c r="G112" s="11">
        <v>100</v>
      </c>
      <c r="H112" s="52">
        <v>1866677</v>
      </c>
      <c r="I112" s="52">
        <v>1866677</v>
      </c>
      <c r="J112" s="52">
        <v>2624975</v>
      </c>
      <c r="K112" s="52">
        <v>2624975</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I60" sqref="I6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468</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467</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1866677</v>
      </c>
      <c r="I8" s="64">
        <v>2624975</v>
      </c>
    </row>
    <row r="9" spans="1:9" ht="12.75" customHeight="1" x14ac:dyDescent="0.2">
      <c r="A9" s="245" t="s">
        <v>171</v>
      </c>
      <c r="B9" s="245"/>
      <c r="C9" s="245"/>
      <c r="D9" s="245"/>
      <c r="E9" s="245"/>
      <c r="F9" s="245"/>
      <c r="G9" s="65">
        <v>2</v>
      </c>
      <c r="H9" s="66">
        <f>H10+H11+H12+H13+H14+H15+H16+H17</f>
        <v>-947067</v>
      </c>
      <c r="I9" s="66">
        <f>I10+I11+I12+I13+I14+I15+I16+I17</f>
        <v>-337623</v>
      </c>
    </row>
    <row r="10" spans="1:9" ht="12.75" customHeight="1" x14ac:dyDescent="0.2">
      <c r="A10" s="224" t="s">
        <v>172</v>
      </c>
      <c r="B10" s="224"/>
      <c r="C10" s="224"/>
      <c r="D10" s="224"/>
      <c r="E10" s="224"/>
      <c r="F10" s="224"/>
      <c r="G10" s="63">
        <v>3</v>
      </c>
      <c r="H10" s="64">
        <v>683707</v>
      </c>
      <c r="I10" s="64">
        <v>812689</v>
      </c>
    </row>
    <row r="11" spans="1:9" ht="22.15" customHeight="1" x14ac:dyDescent="0.2">
      <c r="A11" s="224" t="s">
        <v>173</v>
      </c>
      <c r="B11" s="224"/>
      <c r="C11" s="224"/>
      <c r="D11" s="224"/>
      <c r="E11" s="224"/>
      <c r="F11" s="224"/>
      <c r="G11" s="63">
        <v>4</v>
      </c>
      <c r="H11" s="64">
        <v>0</v>
      </c>
      <c r="I11" s="64">
        <v>-85200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-16</v>
      </c>
      <c r="I13" s="64">
        <v>-1650</v>
      </c>
    </row>
    <row r="14" spans="1:9" ht="12.75" customHeight="1" x14ac:dyDescent="0.2">
      <c r="A14" s="224" t="s">
        <v>176</v>
      </c>
      <c r="B14" s="224"/>
      <c r="C14" s="224"/>
      <c r="D14" s="224"/>
      <c r="E14" s="224"/>
      <c r="F14" s="224"/>
      <c r="G14" s="63">
        <v>7</v>
      </c>
      <c r="H14" s="64">
        <v>105999</v>
      </c>
      <c r="I14" s="64">
        <v>348614</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67837</v>
      </c>
      <c r="I16" s="64">
        <v>0</v>
      </c>
    </row>
    <row r="17" spans="1:9" ht="25.15" customHeight="1" x14ac:dyDescent="0.2">
      <c r="A17" s="224" t="s">
        <v>179</v>
      </c>
      <c r="B17" s="224"/>
      <c r="C17" s="224"/>
      <c r="D17" s="224"/>
      <c r="E17" s="224"/>
      <c r="F17" s="224"/>
      <c r="G17" s="63">
        <v>10</v>
      </c>
      <c r="H17" s="64">
        <v>-1804594</v>
      </c>
      <c r="I17" s="64">
        <v>-1412076</v>
      </c>
    </row>
    <row r="18" spans="1:9" ht="28.15" customHeight="1" x14ac:dyDescent="0.2">
      <c r="A18" s="241" t="s">
        <v>306</v>
      </c>
      <c r="B18" s="241"/>
      <c r="C18" s="241"/>
      <c r="D18" s="241"/>
      <c r="E18" s="241"/>
      <c r="F18" s="241"/>
      <c r="G18" s="65">
        <v>11</v>
      </c>
      <c r="H18" s="66">
        <f>H8+H9</f>
        <v>919610</v>
      </c>
      <c r="I18" s="66">
        <f>I8+I9</f>
        <v>2287352</v>
      </c>
    </row>
    <row r="19" spans="1:9" ht="12.75" customHeight="1" x14ac:dyDescent="0.2">
      <c r="A19" s="245" t="s">
        <v>180</v>
      </c>
      <c r="B19" s="245"/>
      <c r="C19" s="245"/>
      <c r="D19" s="245"/>
      <c r="E19" s="245"/>
      <c r="F19" s="245"/>
      <c r="G19" s="65">
        <v>12</v>
      </c>
      <c r="H19" s="66">
        <f>H20+H21+H22+H23</f>
        <v>1012931</v>
      </c>
      <c r="I19" s="66">
        <f>I20+I21+I22+I23</f>
        <v>-2091427</v>
      </c>
    </row>
    <row r="20" spans="1:9" ht="12.75" customHeight="1" x14ac:dyDescent="0.2">
      <c r="A20" s="224" t="s">
        <v>181</v>
      </c>
      <c r="B20" s="224"/>
      <c r="C20" s="224"/>
      <c r="D20" s="224"/>
      <c r="E20" s="224"/>
      <c r="F20" s="224"/>
      <c r="G20" s="63">
        <v>13</v>
      </c>
      <c r="H20" s="64">
        <v>-590188</v>
      </c>
      <c r="I20" s="64">
        <v>-1364637</v>
      </c>
    </row>
    <row r="21" spans="1:9" ht="12.75" customHeight="1" x14ac:dyDescent="0.2">
      <c r="A21" s="224" t="s">
        <v>182</v>
      </c>
      <c r="B21" s="224"/>
      <c r="C21" s="224"/>
      <c r="D21" s="224"/>
      <c r="E21" s="224"/>
      <c r="F21" s="224"/>
      <c r="G21" s="63">
        <v>14</v>
      </c>
      <c r="H21" s="64">
        <v>-335220</v>
      </c>
      <c r="I21" s="64">
        <v>-323525</v>
      </c>
    </row>
    <row r="22" spans="1:9" ht="12.75" customHeight="1" x14ac:dyDescent="0.2">
      <c r="A22" s="224" t="s">
        <v>183</v>
      </c>
      <c r="B22" s="224"/>
      <c r="C22" s="224"/>
      <c r="D22" s="224"/>
      <c r="E22" s="224"/>
      <c r="F22" s="224"/>
      <c r="G22" s="63">
        <v>15</v>
      </c>
      <c r="H22" s="64">
        <v>-63400</v>
      </c>
      <c r="I22" s="64">
        <v>-6810</v>
      </c>
    </row>
    <row r="23" spans="1:9" ht="12.75" customHeight="1" x14ac:dyDescent="0.2">
      <c r="A23" s="224" t="s">
        <v>184</v>
      </c>
      <c r="B23" s="224"/>
      <c r="C23" s="224"/>
      <c r="D23" s="224"/>
      <c r="E23" s="224"/>
      <c r="F23" s="224"/>
      <c r="G23" s="63">
        <v>16</v>
      </c>
      <c r="H23" s="64">
        <v>2001739</v>
      </c>
      <c r="I23" s="64">
        <v>-396455</v>
      </c>
    </row>
    <row r="24" spans="1:9" ht="12.75" customHeight="1" x14ac:dyDescent="0.2">
      <c r="A24" s="241" t="s">
        <v>185</v>
      </c>
      <c r="B24" s="241"/>
      <c r="C24" s="241"/>
      <c r="D24" s="241"/>
      <c r="E24" s="241"/>
      <c r="F24" s="241"/>
      <c r="G24" s="65">
        <v>17</v>
      </c>
      <c r="H24" s="66">
        <f>H18+H19</f>
        <v>1932541</v>
      </c>
      <c r="I24" s="66">
        <f>I18+I19</f>
        <v>195925</v>
      </c>
    </row>
    <row r="25" spans="1:9" ht="12.75" customHeight="1" x14ac:dyDescent="0.2">
      <c r="A25" s="190" t="s">
        <v>186</v>
      </c>
      <c r="B25" s="190"/>
      <c r="C25" s="190"/>
      <c r="D25" s="190"/>
      <c r="E25" s="190"/>
      <c r="F25" s="190"/>
      <c r="G25" s="63">
        <v>18</v>
      </c>
      <c r="H25" s="64">
        <v>-99596</v>
      </c>
      <c r="I25" s="64">
        <v>-63539</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1832945</v>
      </c>
      <c r="I27" s="66">
        <f>I24+I25+I26</f>
        <v>132386</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61972</v>
      </c>
      <c r="I29" s="67">
        <v>100165</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61972</v>
      </c>
      <c r="I35" s="68">
        <f>I29+I30+I31+I32+I33+I34</f>
        <v>100165</v>
      </c>
    </row>
    <row r="36" spans="1:9" ht="22.9" customHeight="1" x14ac:dyDescent="0.2">
      <c r="A36" s="190" t="s">
        <v>197</v>
      </c>
      <c r="B36" s="190"/>
      <c r="C36" s="190"/>
      <c r="D36" s="190"/>
      <c r="E36" s="190"/>
      <c r="F36" s="190"/>
      <c r="G36" s="63">
        <v>28</v>
      </c>
      <c r="H36" s="67">
        <v>-2799636</v>
      </c>
      <c r="I36" s="67">
        <v>-1381738</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-2799636</v>
      </c>
      <c r="I41" s="68">
        <f>I36+I37+I38+I39+I40</f>
        <v>-1381738</v>
      </c>
    </row>
    <row r="42" spans="1:9" ht="29.45" customHeight="1" x14ac:dyDescent="0.2">
      <c r="A42" s="242" t="s">
        <v>203</v>
      </c>
      <c r="B42" s="242"/>
      <c r="C42" s="242"/>
      <c r="D42" s="242"/>
      <c r="E42" s="242"/>
      <c r="F42" s="242"/>
      <c r="G42" s="65">
        <v>34</v>
      </c>
      <c r="H42" s="68">
        <f>H35+H41</f>
        <v>-2737664</v>
      </c>
      <c r="I42" s="68">
        <f>I35+I41</f>
        <v>-1281573</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1914319</v>
      </c>
      <c r="I46" s="67">
        <v>29990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1914319</v>
      </c>
      <c r="I48" s="68">
        <f>I44+I45+I46+I47</f>
        <v>29990</v>
      </c>
    </row>
    <row r="49" spans="1:9" ht="24.6" customHeight="1" x14ac:dyDescent="0.2">
      <c r="A49" s="190" t="s">
        <v>305</v>
      </c>
      <c r="B49" s="190"/>
      <c r="C49" s="190"/>
      <c r="D49" s="190"/>
      <c r="E49" s="190"/>
      <c r="F49" s="190"/>
      <c r="G49" s="63">
        <v>40</v>
      </c>
      <c r="H49" s="67">
        <v>-309532</v>
      </c>
      <c r="I49" s="67">
        <v>-554481</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-309532</v>
      </c>
      <c r="I54" s="68">
        <f>I49+I50+I51+I52+I53</f>
        <v>-554481</v>
      </c>
    </row>
    <row r="55" spans="1:9" ht="29.45" customHeight="1" x14ac:dyDescent="0.2">
      <c r="A55" s="242" t="s">
        <v>215</v>
      </c>
      <c r="B55" s="242"/>
      <c r="C55" s="242"/>
      <c r="D55" s="242"/>
      <c r="E55" s="242"/>
      <c r="F55" s="242"/>
      <c r="G55" s="65">
        <v>46</v>
      </c>
      <c r="H55" s="68">
        <f>H48+H54</f>
        <v>1604787</v>
      </c>
      <c r="I55" s="68">
        <f>I48+I54</f>
        <v>-524491</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700068</v>
      </c>
      <c r="I57" s="68">
        <f>I27+I42+I55+I56</f>
        <v>-1673678</v>
      </c>
    </row>
    <row r="58" spans="1:9" x14ac:dyDescent="0.2">
      <c r="A58" s="244" t="s">
        <v>218</v>
      </c>
      <c r="B58" s="244"/>
      <c r="C58" s="244"/>
      <c r="D58" s="244"/>
      <c r="E58" s="244"/>
      <c r="F58" s="244"/>
      <c r="G58" s="63">
        <v>49</v>
      </c>
      <c r="H58" s="67">
        <v>8246458</v>
      </c>
      <c r="I58" s="67">
        <v>18069210</v>
      </c>
    </row>
    <row r="59" spans="1:9" ht="31.15" customHeight="1" x14ac:dyDescent="0.2">
      <c r="A59" s="242" t="s">
        <v>219</v>
      </c>
      <c r="B59" s="242"/>
      <c r="C59" s="242"/>
      <c r="D59" s="242"/>
      <c r="E59" s="242"/>
      <c r="F59" s="242"/>
      <c r="G59" s="65">
        <v>50</v>
      </c>
      <c r="H59" s="68">
        <f>H57+H58</f>
        <v>8946526</v>
      </c>
      <c r="I59" s="68">
        <f>I57+I58</f>
        <v>16395532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468</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467</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F1" zoomScaleNormal="100" zoomScaleSheetLayoutView="100" workbookViewId="0">
      <selection activeCell="Y59" sqref="Y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45016</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71566660</v>
      </c>
      <c r="I7" s="33">
        <v>5126263</v>
      </c>
      <c r="J7" s="33">
        <v>0</v>
      </c>
      <c r="K7" s="33">
        <v>0</v>
      </c>
      <c r="L7" s="33">
        <v>0</v>
      </c>
      <c r="M7" s="33">
        <v>0</v>
      </c>
      <c r="N7" s="33">
        <v>0</v>
      </c>
      <c r="O7" s="33">
        <v>3872803</v>
      </c>
      <c r="P7" s="33">
        <v>0</v>
      </c>
      <c r="Q7" s="33">
        <v>0</v>
      </c>
      <c r="R7" s="33">
        <v>0</v>
      </c>
      <c r="S7" s="33">
        <v>0</v>
      </c>
      <c r="T7" s="33">
        <v>0</v>
      </c>
      <c r="U7" s="33">
        <v>-28486787</v>
      </c>
      <c r="V7" s="33">
        <v>70419</v>
      </c>
      <c r="W7" s="34">
        <f>H7+I7+J7+K7-L7+M7+N7+O7+P7+Q7+R7+U7+V7+S7+T7</f>
        <v>52149358</v>
      </c>
      <c r="X7" s="33">
        <v>0</v>
      </c>
      <c r="Y7" s="34">
        <f>W7+X7</f>
        <v>52149358</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3869</v>
      </c>
      <c r="V9" s="33">
        <v>0</v>
      </c>
      <c r="W9" s="34">
        <f t="shared" si="0"/>
        <v>3869</v>
      </c>
      <c r="X9" s="33">
        <v>0</v>
      </c>
      <c r="Y9" s="34">
        <f t="shared" si="1"/>
        <v>3869</v>
      </c>
    </row>
    <row r="10" spans="1:25" ht="24" customHeight="1" x14ac:dyDescent="0.2">
      <c r="A10" s="283" t="s">
        <v>299</v>
      </c>
      <c r="B10" s="283"/>
      <c r="C10" s="283"/>
      <c r="D10" s="283"/>
      <c r="E10" s="283"/>
      <c r="F10" s="283"/>
      <c r="G10" s="7">
        <v>4</v>
      </c>
      <c r="H10" s="34">
        <f>H7+H8+H9</f>
        <v>71566660</v>
      </c>
      <c r="I10" s="34">
        <f t="shared" ref="I10:Y10" si="2">I7+I8+I9</f>
        <v>5126263</v>
      </c>
      <c r="J10" s="34">
        <f t="shared" si="2"/>
        <v>0</v>
      </c>
      <c r="K10" s="34">
        <f>K7+K8+K9</f>
        <v>0</v>
      </c>
      <c r="L10" s="34">
        <f t="shared" si="2"/>
        <v>0</v>
      </c>
      <c r="M10" s="34">
        <f t="shared" si="2"/>
        <v>0</v>
      </c>
      <c r="N10" s="34">
        <f t="shared" si="2"/>
        <v>0</v>
      </c>
      <c r="O10" s="34">
        <f t="shared" si="2"/>
        <v>3872803</v>
      </c>
      <c r="P10" s="34">
        <f t="shared" si="2"/>
        <v>0</v>
      </c>
      <c r="Q10" s="34">
        <f t="shared" si="2"/>
        <v>0</v>
      </c>
      <c r="R10" s="34">
        <f t="shared" si="2"/>
        <v>0</v>
      </c>
      <c r="S10" s="34">
        <f t="shared" si="2"/>
        <v>0</v>
      </c>
      <c r="T10" s="34">
        <f t="shared" si="2"/>
        <v>0</v>
      </c>
      <c r="U10" s="34">
        <f t="shared" si="2"/>
        <v>-28482918</v>
      </c>
      <c r="V10" s="34">
        <f t="shared" si="2"/>
        <v>70419</v>
      </c>
      <c r="W10" s="34">
        <f t="shared" si="2"/>
        <v>52153227</v>
      </c>
      <c r="X10" s="34">
        <f t="shared" si="2"/>
        <v>0</v>
      </c>
      <c r="Y10" s="34">
        <f t="shared" si="2"/>
        <v>52153227</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7684537</v>
      </c>
      <c r="W11" s="34">
        <f t="shared" ref="W11:W29" si="3">H11+I11+J11+K11-L11+M11+N11+O11+P11+Q11+R11+U11+V11+S11+T11</f>
        <v>7684537</v>
      </c>
      <c r="X11" s="33">
        <v>0</v>
      </c>
      <c r="Y11" s="34">
        <f t="shared" ref="Y11:Y29" si="4">W11+X11</f>
        <v>7684537</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70419</v>
      </c>
      <c r="V28" s="33">
        <v>-70419</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71566660</v>
      </c>
      <c r="I30" s="36">
        <f t="shared" ref="I30:Y30" si="5">SUM(I10:I29)</f>
        <v>5126263</v>
      </c>
      <c r="J30" s="36">
        <f t="shared" si="5"/>
        <v>0</v>
      </c>
      <c r="K30" s="36">
        <f t="shared" si="5"/>
        <v>0</v>
      </c>
      <c r="L30" s="36">
        <f t="shared" si="5"/>
        <v>0</v>
      </c>
      <c r="M30" s="36">
        <f t="shared" si="5"/>
        <v>0</v>
      </c>
      <c r="N30" s="36">
        <f t="shared" si="5"/>
        <v>0</v>
      </c>
      <c r="O30" s="36">
        <f t="shared" si="5"/>
        <v>3872803</v>
      </c>
      <c r="P30" s="36">
        <f t="shared" si="5"/>
        <v>0</v>
      </c>
      <c r="Q30" s="36">
        <f t="shared" si="5"/>
        <v>0</v>
      </c>
      <c r="R30" s="36">
        <f t="shared" si="5"/>
        <v>0</v>
      </c>
      <c r="S30" s="36">
        <f t="shared" si="5"/>
        <v>0</v>
      </c>
      <c r="T30" s="36">
        <f t="shared" si="5"/>
        <v>0</v>
      </c>
      <c r="U30" s="36">
        <f t="shared" si="5"/>
        <v>-28412499</v>
      </c>
      <c r="V30" s="36">
        <f t="shared" si="5"/>
        <v>7684537</v>
      </c>
      <c r="W30" s="36">
        <f t="shared" si="5"/>
        <v>59837764</v>
      </c>
      <c r="X30" s="36">
        <f t="shared" si="5"/>
        <v>0</v>
      </c>
      <c r="Y30" s="36">
        <f t="shared" si="5"/>
        <v>59837764</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7684537</v>
      </c>
      <c r="W33" s="34">
        <f t="shared" si="8"/>
        <v>7684537</v>
      </c>
      <c r="X33" s="34">
        <f t="shared" si="8"/>
        <v>0</v>
      </c>
      <c r="Y33" s="34">
        <f t="shared" si="8"/>
        <v>7684537</v>
      </c>
    </row>
    <row r="34" spans="1:25" ht="30.75" customHeight="1" x14ac:dyDescent="0.2">
      <c r="A34" s="276" t="s">
        <v>427</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70419</v>
      </c>
      <c r="V34" s="36">
        <f t="shared" si="10"/>
        <v>-70419</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71566660</v>
      </c>
      <c r="I36" s="33">
        <v>5126263</v>
      </c>
      <c r="J36" s="33">
        <v>0</v>
      </c>
      <c r="K36" s="33">
        <v>0</v>
      </c>
      <c r="L36" s="33">
        <v>0</v>
      </c>
      <c r="M36" s="33">
        <v>0</v>
      </c>
      <c r="N36" s="33">
        <v>0</v>
      </c>
      <c r="O36" s="33">
        <v>3872803</v>
      </c>
      <c r="P36" s="33">
        <v>0</v>
      </c>
      <c r="Q36" s="33">
        <v>0</v>
      </c>
      <c r="R36" s="33">
        <v>0</v>
      </c>
      <c r="S36" s="33">
        <v>0</v>
      </c>
      <c r="T36" s="33">
        <v>0</v>
      </c>
      <c r="U36" s="33">
        <v>-28412499</v>
      </c>
      <c r="V36" s="33">
        <v>7684537</v>
      </c>
      <c r="W36" s="37">
        <f>H36+I36+J36+K36-L36+M36+N36+O36+P36+Q36+R36+U36+V36+S36+T36</f>
        <v>59837764</v>
      </c>
      <c r="X36" s="33">
        <v>0</v>
      </c>
      <c r="Y36" s="37">
        <f t="shared" ref="Y36:Y38" si="12">W36+X36</f>
        <v>59837764</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71566660</v>
      </c>
      <c r="I39" s="34">
        <f t="shared" ref="I39:Y39" si="14">I36+I37+I38</f>
        <v>5126263</v>
      </c>
      <c r="J39" s="34">
        <f t="shared" si="14"/>
        <v>0</v>
      </c>
      <c r="K39" s="34">
        <f t="shared" si="14"/>
        <v>0</v>
      </c>
      <c r="L39" s="34">
        <f t="shared" si="14"/>
        <v>0</v>
      </c>
      <c r="M39" s="34">
        <f t="shared" si="14"/>
        <v>0</v>
      </c>
      <c r="N39" s="34">
        <f t="shared" si="14"/>
        <v>0</v>
      </c>
      <c r="O39" s="34">
        <f t="shared" si="14"/>
        <v>3872803</v>
      </c>
      <c r="P39" s="34">
        <f t="shared" si="14"/>
        <v>0</v>
      </c>
      <c r="Q39" s="34">
        <f t="shared" si="14"/>
        <v>0</v>
      </c>
      <c r="R39" s="34">
        <f t="shared" si="14"/>
        <v>0</v>
      </c>
      <c r="S39" s="34">
        <f t="shared" si="14"/>
        <v>0</v>
      </c>
      <c r="T39" s="34">
        <f t="shared" si="14"/>
        <v>0</v>
      </c>
      <c r="U39" s="34">
        <f t="shared" si="14"/>
        <v>-28412499</v>
      </c>
      <c r="V39" s="34">
        <f t="shared" si="14"/>
        <v>7684537</v>
      </c>
      <c r="W39" s="34">
        <f t="shared" si="14"/>
        <v>59837764</v>
      </c>
      <c r="X39" s="34">
        <f t="shared" si="14"/>
        <v>0</v>
      </c>
      <c r="Y39" s="34">
        <f t="shared" si="14"/>
        <v>59837764</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2624975</v>
      </c>
      <c r="W40" s="37">
        <f t="shared" ref="W40:W58" si="15">H40+I40+J40+K40-L40+M40+N40+O40+P40+Q40+R40+U40+V40+S40+T40</f>
        <v>2624975</v>
      </c>
      <c r="X40" s="33">
        <v>0</v>
      </c>
      <c r="Y40" s="37">
        <f t="shared" ref="Y40:Y58" si="16">W40+X40</f>
        <v>2624975</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7684537</v>
      </c>
      <c r="V57" s="33">
        <v>-7684537</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71566660</v>
      </c>
      <c r="I59" s="36">
        <f t="shared" ref="I59:Y59" si="17">SUM(I39:I58)</f>
        <v>5126263</v>
      </c>
      <c r="J59" s="36">
        <f t="shared" si="17"/>
        <v>0</v>
      </c>
      <c r="K59" s="36">
        <f t="shared" si="17"/>
        <v>0</v>
      </c>
      <c r="L59" s="36">
        <f t="shared" si="17"/>
        <v>0</v>
      </c>
      <c r="M59" s="36">
        <f t="shared" si="17"/>
        <v>0</v>
      </c>
      <c r="N59" s="36">
        <f t="shared" si="17"/>
        <v>0</v>
      </c>
      <c r="O59" s="36">
        <f t="shared" si="17"/>
        <v>3872803</v>
      </c>
      <c r="P59" s="36">
        <f t="shared" si="17"/>
        <v>0</v>
      </c>
      <c r="Q59" s="36">
        <f t="shared" si="17"/>
        <v>0</v>
      </c>
      <c r="R59" s="36">
        <f t="shared" si="17"/>
        <v>0</v>
      </c>
      <c r="S59" s="36">
        <f t="shared" si="17"/>
        <v>0</v>
      </c>
      <c r="T59" s="36">
        <f t="shared" si="17"/>
        <v>0</v>
      </c>
      <c r="U59" s="36">
        <f t="shared" si="17"/>
        <v>-20727962</v>
      </c>
      <c r="V59" s="36">
        <f t="shared" si="17"/>
        <v>2624975</v>
      </c>
      <c r="W59" s="36">
        <f t="shared" si="17"/>
        <v>62462739</v>
      </c>
      <c r="X59" s="36">
        <f t="shared" si="17"/>
        <v>0</v>
      </c>
      <c r="Y59" s="36">
        <f t="shared" si="17"/>
        <v>62462739</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2624975</v>
      </c>
      <c r="W62" s="37">
        <f t="shared" si="20"/>
        <v>2624975</v>
      </c>
      <c r="X62" s="37">
        <f t="shared" si="20"/>
        <v>0</v>
      </c>
      <c r="Y62" s="37">
        <f t="shared" si="20"/>
        <v>2624975</v>
      </c>
    </row>
    <row r="63" spans="1:25" ht="29.25" customHeight="1" x14ac:dyDescent="0.2">
      <c r="A63" s="276" t="s">
        <v>434</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7684537</v>
      </c>
      <c r="V63" s="38">
        <f t="shared" si="22"/>
        <v>-7684537</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tabSelected="1" topLeftCell="A34" zoomScale="66" zoomScaleNormal="66" workbookViewId="0">
      <selection activeCell="O40" sqref="O40"/>
    </sheetView>
  </sheetViews>
  <sheetFormatPr defaultRowHeight="12.75" x14ac:dyDescent="0.2"/>
  <cols>
    <col min="9" max="9" width="95" customWidth="1"/>
  </cols>
  <sheetData>
    <row r="1" spans="1:9"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0</xdr:colOff>
                <xdr:row>40</xdr:row>
                <xdr:rowOff>0</xdr:rowOff>
              </from>
              <to>
                <xdr:col>9</xdr:col>
                <xdr:colOff>19050</xdr:colOff>
                <xdr:row>92</xdr:row>
                <xdr:rowOff>19050</xdr:rowOff>
              </to>
            </anchor>
          </objectPr>
        </oleObject>
      </mc:Choice>
      <mc:Fallback>
        <oleObject progId="Word.Document.12"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Svetličić</cp:lastModifiedBy>
  <cp:lastPrinted>2018-04-25T06:49:36Z</cp:lastPrinted>
  <dcterms:created xsi:type="dcterms:W3CDTF">2008-10-17T11:51:54Z</dcterms:created>
  <dcterms:modified xsi:type="dcterms:W3CDTF">2023-04-28T07:35:06Z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