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5\1Q 2025\OBRASCI\ZA OBJAVU\"/>
    </mc:Choice>
  </mc:AlternateContent>
  <bookViews>
    <workbookView xWindow="0" yWindow="0" windowWidth="28800" windowHeight="12300" activeTab="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<sst xmlns="http://schemas.openxmlformats.org/spreadsheetml/2006/main" count="540" uniqueCount="469">
  <si>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</si>
  <si>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</si>
  <si>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</si>
  <si>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</si>
  <si>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</si>
  <si>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</si>
  <si>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</si>
  <si>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</si>
  <si>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</si>
  <si>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</si>
  <si>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</si>
  <si>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</si>
  <si>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</si>
  <si>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</si>
  <si>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</si>
  <si>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</si>
  <si>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</si>
  <si>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</si>
  <si>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</si>
  <si>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</si>
  <si>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</si>
  <si>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</si>
  <si>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</si>
  <si>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</si>
  <si>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</si>
  <si>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</si>
  <si>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</si>
  <si>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</si>
  <si>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</si>
  <si>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</si>
  <si>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</si>
  <si>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</si>
  <si>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</si>
  <si>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</si>
  <si>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</si>
  <si>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</si>
  <si>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</si>
  <si>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</si>
  <si>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</si>
  <si>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</si>
  <si>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</si>
  <si>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</si>
  <si>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</si>
  <si>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</si>
  <si>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</si>
  <si>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</si>
  <si>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</si>
  <si>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</si>
  <si>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</si>
  <si>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</si>
  <si>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</si>
  <si>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</si>
  <si>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</si>
  <si>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</si>
  <si>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</si>
  <si>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</si>
  <si>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</si>
  <si>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</si>
  <si>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</si>
  <si>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</si>
  <si>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</si>
  <si>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</si>
  <si>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</si>
  <si>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</si>
  <si>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</si>
  <si>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</si>
  <si>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</si>
  <si>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</si>
  <si>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</si>
  <si>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</si>
  <si>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</si>
  <si>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</si>
  <si>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</si>
  <si>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</si>
  <si>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</si>
  <si>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</si>
  <si>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</si>
  <si>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</si>
  <si>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</si>
  <si>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</si>
  <si>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</si>
  <si>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</si>
  <si>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</si>
  <si>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</si>
  <si>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</si>
  <si>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</si>
  <si>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</si>
  <si>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</si>
  <si>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</si>
  <si>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</si>
  <si>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</si>
  <si>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</si>
  <si>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</si>
  <si>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</si>
  <si>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</si>
  <si>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</si>
  <si>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</si>
  <si>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</si>
  <si>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</si>
  <si>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</si>
  <si>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</si>
  <si>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</si>
  <si>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</si>
  <si>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</si>
  <si>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</si>
  <si>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</si>
  <si>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</si>
  <si>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</si>
  <si>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</si>
  <si>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</si>
  <si>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</si>
  <si>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</si>
  <si>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</si>
  <si>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</si>
  <si>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</si>
  <si>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</si>
  <si>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</si>
  <si>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</si>
  <si>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</si>
  <si>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</si>
  <si>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</si>
  <si>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</si>
  <si>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</si>
  <si>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</si>
  <si>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</si>
  <si>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</si>
  <si>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</si>
  <si>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</si>
  <si>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</si>
  <si>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</si>
  <si>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</si>
  <si>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</si>
  <si>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</si>
  <si>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</si>
  <si>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</si>
  <si>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</si>
  <si>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</si>
  <si>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</si>
  <si>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</si>
  <si>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</si>
  <si>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</si>
  <si>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</si>
  <si>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</si>
  <si>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</si>
  <si>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</si>
  <si>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</si>
  <si>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</si>
  <si>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</si>
  <si>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</si>
  <si>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</si>
  <si>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</si>
  <si>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</si>
  <si>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</si>
  <si>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</si>
  <si>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</si>
  <si>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</si>
  <si>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</si>
  <si>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</si>
  <si>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</si>
  <si>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</si>
  <si>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</si>
  <si>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</si>
  <si>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</si>
  <si>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</si>
  <si>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</si>
  <si>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</si>
  <si>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</si>
  <si>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</si>
  <si>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</si>
  <si>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</si>
  <si>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</si>
  <si>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</si>
  <si>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</si>
  <si>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</si>
  <si>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</si>
  <si>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</si>
  <si>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</si>
  <si>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</si>
  <si>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</si>
  <si>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</si>
  <si>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</si>
  <si>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</si>
  <si>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</si>
  <si>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</si>
  <si>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</si>
  <si>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</si>
  <si>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</si>
  <si>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</si>
  <si>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</si>
  <si>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</si>
  <si>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</si>
  <si>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</si>
  <si>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</si>
  <si>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</si>
  <si>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</si>
  <si>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</si>
  <si>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</si>
  <si>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</si>
  <si>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</si>
  <si>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</si>
  <si>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</si>
  <si>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</si>
  <si>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</si>
  <si>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</si>
  <si>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</si>
  <si>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</si>
  <si>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</si>
  <si>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</si>
  <si>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</si>
  <si>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</si>
  <si>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</si>
  <si>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</si>
  <si>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</si>
  <si>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</si>
  <si>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</si>
  <si>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</si>
  <si>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</si>
  <si>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</si>
  <si>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</si>
  <si>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</si>
  <si>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</si>
  <si>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</si>
  <si>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</si>
  <si>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</si>
  <si>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</si>
  <si>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</si>
  <si>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</si>
  <si>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</si>
  <si>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</si>
  <si>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</si>
  <si>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</si>
  <si>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</si>
  <si>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</si>
  <si>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</si>
  <si>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</si>
  <si>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</si>
  <si>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</si>
  <si>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</si>
  <si>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</si>
  <si>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</si>
  <si>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</si>
  <si>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</si>
  <si>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</si>
  <si>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</si>
  <si>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</si>
  <si>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</si>
  <si>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</si>
  <si>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</si>
  <si>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</si>
  <si>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</si>
  <si>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</si>
  <si>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</si>
  <si>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</si>
  <si>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</si>
  <si>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</si>
  <si>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</si>
  <si>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</si>
  <si>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</si>
  <si>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</si>
  <si>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</si>
  <si>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</si>
  <si>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</si>
  <si>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</si>
  <si>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</si>
  <si>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</si>
  <si>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</si>
  <si>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</si>
  <si>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</si>
  <si>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</si>
  <si>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</si>
  <si>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</si>
  <si>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</si>
  <si>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</si>
  <si>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</si>
  <si>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</si>
  <si>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</si>
  <si>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</si>
  <si>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</si>
  <si>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</si>
  <si>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</si>
  <si>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</si>
  <si>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</si>
  <si>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</si>
  <si>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</si>
  <si>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</si>
  <si>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</si>
  <si>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</si>
  <si>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</si>
  <si>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</si>
  <si>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</si>
  <si>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</si>
  <si>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</si>
  <si>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</si>
  <si>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</si>
  <si>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</si>
  <si>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</si>
  <si>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</si>
  <si>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</si>
  <si>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</si>
  <si>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</si>
  <si>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</si>
  <si>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</si>
  <si>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</si>
  <si>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</si>
  <si>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</si>
  <si>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</si>
  <si>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</si>
  <si>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</si>
  <si>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</si>
  <si>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</si>
  <si>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</si>
  <si>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</si>
  <si>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</si>
  <si>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</si>
  <si>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</si>
  <si>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</si>
  <si>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</si>
  <si>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</si>
  <si>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</si>
  <si>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</si>
  <si>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</si>
  <si>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</si>
  <si>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</si>
  <si>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</si>
  <si>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</si>
  <si>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</si>
  <si>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</si>
  <si>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</si>
  <si>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</si>
  <si>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</si>
  <si>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</si>
  <si>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</si>
  <si>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</si>
  <si>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</si>
  <si>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</si>
  <si>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</si>
  <si>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</si>
  <si>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</si>
  <si>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</si>
  <si>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</si>
  <si>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</si>
  <si>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</si>
  <si>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</si>
  <si>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</si>
  <si>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</si>
  <si>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</si>
  <si>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</si>
  <si>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</si>
  <si>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</si>
  <si>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</si>
  <si>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</si>
  <si>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</si>
  <si>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</si>
  <si>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</si>
  <si>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</si>
  <si>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</si>
  <si>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</si>
  <si>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</si>
  <si>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</si>
  <si>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</si>
  <si>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</si>
  <si>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</si>
  <si>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</si>
  <si>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</si>
  <si>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</si>
  <si>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</si>
  <si>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</si>
  <si>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</si>
  <si>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</si>
  <si>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</si>
  <si>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</si>
  <si>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</si>
  <si>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</si>
  <si>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</si>
  <si>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</si>
  <si>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</si>
  <si>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</si>
  <si>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</si>
  <si>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</si>
  <si>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</si>
  <si>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</si>
  <si>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</si>
  <si>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</si>
  <si>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</si>
  <si>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</si>
  <si>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</si>
  <si>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</si>
  <si>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</si>
  <si>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</si>
  <si>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</si>
  <si>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</si>
  <si>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</si>
  <si>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</si>
  <si>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</si>
  <si>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</si>
  <si>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</si>
  <si>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</si>
  <si>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</si>
  <si>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</si>
  <si>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</si>
  <si>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</si>
  <si>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</si>
  <si>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</si>
  <si>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</si>
  <si>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</si>
  <si>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</si>
  <si>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</si>
  <si>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</si>
  <si>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</si>
  <si>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</si>
  <si>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</si>
  <si>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</si>
  <si>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</si>
  <si>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</si>
  <si>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</si>
  <si>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</si>
  <si>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</si>
  <si>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</si>
  <si>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</si>
  <si>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</si>
  <si>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</si>
  <si>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</si>
  <si>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</si>
  <si>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</si>
  <si>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</si>
  <si>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</si>
  <si>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</si>
  <si>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</si>
  <si>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</si>
  <si>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</si>
  <si>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</si>
  <si>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</si>
  <si>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</si>
  <si>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</si>
  <si>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</si>
  <si>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</si>
  <si>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</si>
  <si>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</si>
  <si>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</si>
  <si>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</si>
  <si>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</si>
  <si>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</si>
  <si>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</si>
  <si>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</si>
  <si>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</si>
  <si>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</si>
  <si>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</si>
  <si>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03330494</t>
  </si>
  <si>
    <t>HR</t>
  </si>
  <si>
    <t>040141664</t>
  </si>
  <si>
    <t>92590920313</t>
  </si>
  <si>
    <t>74780000F0FHSC596W39</t>
  </si>
  <si>
    <t>1333</t>
  </si>
  <si>
    <t>LUKA RIJEKA d.d.</t>
  </si>
  <si>
    <t>Rijeka</t>
  </si>
  <si>
    <t>Riva 1</t>
  </si>
  <si>
    <t>uprava@lukarijeka.hr</t>
  </si>
  <si>
    <t>www.lukarijeka.hr</t>
  </si>
  <si>
    <t>LUKA PRIJEVOZ d.o.o.</t>
  </si>
  <si>
    <t>Škrljevo</t>
  </si>
  <si>
    <t>STANOVI d.o.o.</t>
  </si>
  <si>
    <t>LUKA RIJEKA CONTAINER DEPOT d.o.o.</t>
  </si>
  <si>
    <t>Gordana Fućak</t>
  </si>
  <si>
    <t>051/496-629</t>
  </si>
  <si>
    <t>gordana.fucak@lukarijeka.hr</t>
  </si>
  <si>
    <t xml:space="preserve">stanje na dan 31.03.2025 </t>
  </si>
  <si>
    <t>u razdoblju 01.01.2025. do 31.03.2025.</t>
  </si>
  <si>
    <t xml:space="preserve">BILJEŠKE UZ FINANCIJSKE IZVJEŠTAJE - TFI
(koji se sastavljaju za tromjesečna razdoblja)
Naziv izdavatelja:   LUKA RIJEKA d.d.
OIB:   92590920313
Izvještajno razdoblje: 01.01.2025.-31.03.2025.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</si>
  <si>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Obveznik: LUKA RIJEKA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</si>
</sst>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43295</xdr:colOff>
      <xdr:row>41</xdr:row>
      <xdr:rowOff>101022</xdr:rowOff>
    </xdr:from>
    <xdr:ext cx="11112500" cy="4225772"/>
    <xdr:sp macro="" textlink="">
      <xdr:nvSpPr>
        <xdr:cNvPr id="2" name="TekstniOkvir 1">
          <a:extLst>
            <a:ext uri="{FF2B5EF4-FFF2-40B4-BE49-F238E27FC236}">
              <a16:creationId xmlns:a16="http://schemas.microsoft.com/office/drawing/2014/main" id="{8837142D-EA6B-0F06-3C45-A0E5E7DE19DD}"/>
            </a:ext>
          </a:extLst>
        </xdr:cNvPr>
        <xdr:cNvSpPr txBox="1"/>
      </xdr:nvSpPr>
      <xdr:spPr>
        <a:xfrm>
          <a:off x="43295" y="11487727"/>
          <a:ext cx="11112500" cy="42257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hr-HR" sz="1100">
              <a:solidFill>
                <a:schemeClr val="tx1"/>
              </a:solidFill>
              <a:effectLst/>
              <a:latin typeface="+mn-lt"/>
              <a:ea typeface="+mn-ea"/>
              <a:cs typeface="+mn-cs"/>
            </a:rPr>
            <a:t>Prilikom sastavljanja financijskih izvještaja za izvještajno tromjesečno razdoblje primjenjuju se iste računovodstvene politike kao i u posljednjim godišnjim financijskim izvještajima. Sažetak značajnih računovodstvenih politika prikazan je u bilješci 3. uz revidirane godišnje financijske izvještaje.</a:t>
          </a:r>
        </a:p>
        <a:p>
          <a:r>
            <a:rPr lang="hr-HR" sz="1100">
              <a:solidFill>
                <a:schemeClr val="tx1"/>
              </a:solidFill>
              <a:effectLst/>
              <a:latin typeface="+mn-lt"/>
              <a:ea typeface="+mn-ea"/>
              <a:cs typeface="+mn-cs"/>
            </a:rPr>
            <a:t>Društvo je sastavilo konsolidirane financijske izvještaje na dan 31. ožujka 2025. godine, u skladu s MSFI koji su odobreni od strane Europske Unije (EU) za Društvo i njegova ovisna društva (Grupa) koji su odobreni od strane Uprave. Nekonsolidirani i konsolidirani godišnji financijski izvještaji, kao i detaljne bilješke uz financijske izvještaje javno su objavljeni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7 do 32 uz revidirane financijske izvještaje.</a:t>
          </a:r>
        </a:p>
        <a:p>
          <a:r>
            <a:rPr lang="hr-HR" sz="1100">
              <a:solidFill>
                <a:schemeClr val="tx1"/>
              </a:solidFill>
              <a:effectLst/>
              <a:latin typeface="+mn-lt"/>
              <a:ea typeface="+mn-ea"/>
              <a:cs typeface="+mn-cs"/>
            </a:rPr>
            <a:t>Naziv, sjedište (adresa) izdavatelja, pravni oblik izdavatelja, država osnivanja, matični broj subjekta, osobni identifikacijski broj objavljeni su na stranici Opći podaci u sklopu ovog dokumenta te u bilješci 1 uz revidirane godišnje financijske izvještaje.</a:t>
          </a:r>
        </a:p>
        <a:p>
          <a:r>
            <a:rPr lang="hr-HR" sz="1100">
              <a:solidFill>
                <a:schemeClr val="tx1"/>
              </a:solidFill>
              <a:effectLst/>
              <a:latin typeface="+mn-lt"/>
              <a:ea typeface="+mn-ea"/>
              <a:cs typeface="+mn-cs"/>
            </a:rPr>
            <a:t>Financijskih obveza, jamstava ili nepredviđenih izdataka koji nisu uključeni u bilancu nema. Društvo nema obveza po osnovi mirovina.</a:t>
          </a:r>
        </a:p>
        <a:p>
          <a:r>
            <a:rPr lang="hr-HR" sz="1100">
              <a:solidFill>
                <a:schemeClr val="tx1"/>
              </a:solidFill>
              <a:effectLst/>
              <a:latin typeface="+mn-lt"/>
              <a:ea typeface="+mn-ea"/>
              <a:cs typeface="+mn-cs"/>
            </a:rPr>
            <a:t>Dugovanja koja dospijevaju nakon više od pet godina pojašnjena su u bilješci 28 uz revidirane financijske izvještaje.</a:t>
          </a:r>
        </a:p>
        <a:p>
          <a:r>
            <a:rPr lang="hr-HR" sz="1100">
              <a:solidFill>
                <a:schemeClr val="tx1"/>
              </a:solidFill>
              <a:effectLst/>
              <a:latin typeface="+mn-lt"/>
              <a:ea typeface="+mn-ea"/>
              <a:cs typeface="+mn-cs"/>
            </a:rPr>
            <a:t>Obveze po najmovima proizašle iz primjene MSFI 16 iskazane su u AOP 107 i AOP 123, a objašnjene u Bilješci 31.</a:t>
          </a:r>
        </a:p>
        <a:p>
          <a:r>
            <a:rPr lang="hr-HR" sz="1100">
              <a:solidFill>
                <a:schemeClr val="tx1"/>
              </a:solidFill>
              <a:effectLst/>
              <a:latin typeface="+mn-lt"/>
              <a:ea typeface="+mn-ea"/>
              <a:cs typeface="+mn-cs"/>
            </a:rPr>
            <a:t>Tijekom tekućeg razdoblja u Grupi je bilo zaposleno prosječno 620 radnika (Luka Rijeka d.d. 601, Stanovi d.o.o. 4, Luka prijevoz d.o.o. 15, Luka Rijeka container depot d.o.o. 0). </a:t>
          </a:r>
        </a:p>
        <a:p>
          <a:r>
            <a:rPr lang="hr-HR" sz="1100">
              <a:solidFill>
                <a:schemeClr val="tx1"/>
              </a:solidFill>
              <a:effectLst/>
              <a:latin typeface="+mn-lt"/>
              <a:ea typeface="+mn-ea"/>
              <a:cs typeface="+mn-cs"/>
            </a:rPr>
            <a:t>Nije bilo kapitalizacije plaća tijekom tekućeg razdoblja.</a:t>
          </a:r>
        </a:p>
        <a:p>
          <a:r>
            <a:rPr lang="hr-HR" sz="1100">
              <a:solidFill>
                <a:schemeClr val="tx1"/>
              </a:solidFill>
              <a:effectLst/>
              <a:latin typeface="+mn-lt"/>
              <a:ea typeface="+mn-ea"/>
              <a:cs typeface="+mn-cs"/>
            </a:rPr>
            <a:t>Rezerviranja za odgođeni porez, stanja odgođenog poreza na kraju poslovne godine i kretanja tih stanja tijekom poslovne godine prikazana su u bilješci 14 uz financijske izvještaje.</a:t>
          </a:r>
        </a:p>
        <a:p>
          <a:r>
            <a:rPr lang="hr-HR" sz="1100">
              <a:solidFill>
                <a:schemeClr val="tx1"/>
              </a:solidFill>
              <a:effectLst/>
              <a:latin typeface="+mn-lt"/>
              <a:ea typeface="+mn-ea"/>
              <a:cs typeface="+mn-cs"/>
            </a:rPr>
            <a:t>Društvo ima poslovne odnose s pridruženim društvom Jadranska vrata d.d., Brajdica 16, 51000 Rijeka u kojem Luka Rijeka d.d. ima 49% vlasništva. </a:t>
          </a:r>
        </a:p>
        <a:p>
          <a:r>
            <a:rPr lang="hr-HR" sz="1100">
              <a:solidFill>
                <a:schemeClr val="tx1"/>
              </a:solidFill>
              <a:effectLst/>
              <a:latin typeface="+mn-lt"/>
              <a:ea typeface="+mn-ea"/>
              <a:cs typeface="+mn-cs"/>
            </a:rPr>
            <a:t>Ulaganja u ovisna i pridružena društva po metodi udjela objašnjena su u bilješci 18 uz revidirane financijske  izvještaje.</a:t>
          </a:r>
        </a:p>
        <a:p>
          <a:r>
            <a:rPr lang="hr-HR" sz="1100">
              <a:solidFill>
                <a:schemeClr val="tx1"/>
              </a:solidFill>
              <a:effectLst/>
              <a:latin typeface="+mn-lt"/>
              <a:ea typeface="+mn-ea"/>
              <a:cs typeface="+mn-cs"/>
            </a:rPr>
            <a:t>Nije bilo transakcija upisa dionica niti udjela tijekom poslovne godine u okviru odobrenog kapitala.</a:t>
          </a:r>
        </a:p>
        <a:p>
          <a:r>
            <a:rPr lang="hr-HR" sz="1100">
              <a:solidFill>
                <a:schemeClr val="tx1"/>
              </a:solidFill>
              <a:effectLst/>
              <a:latin typeface="+mn-lt"/>
              <a:ea typeface="+mn-ea"/>
              <a:cs typeface="+mn-cs"/>
            </a:rPr>
            <a:t>Društvo nema potvrda o sudjelovanju, konvertibilnih zadužnica, jamstava, opcija ili sličnih vrijednosnica ili prava.</a:t>
          </a:r>
        </a:p>
        <a:p>
          <a:r>
            <a:rPr lang="hr-HR" sz="1100">
              <a:solidFill>
                <a:schemeClr val="tx1"/>
              </a:solidFill>
              <a:effectLst/>
              <a:latin typeface="+mn-lt"/>
              <a:ea typeface="+mn-ea"/>
              <a:cs typeface="+mn-cs"/>
            </a:rPr>
            <a:t>Društvo nema udjela u društvima s neograničenom odgovornosti.</a:t>
          </a:r>
        </a:p>
        <a:p>
          <a:r>
            <a:rPr lang="hr-HR" sz="1100">
              <a:solidFill>
                <a:schemeClr val="tx1"/>
              </a:solidFill>
              <a:effectLst/>
              <a:latin typeface="+mn-lt"/>
              <a:ea typeface="+mn-ea"/>
              <a:cs typeface="+mn-cs"/>
            </a:rPr>
            <a:t>Konsolidirani financijski izvještaji izdavatelja su najveća grupa društava te Izdavatelj nije kontrolirani član niti jedne grupe.</a:t>
          </a:r>
        </a:p>
        <a:p>
          <a:r>
            <a:rPr lang="hr-HR" sz="1100">
              <a:solidFill>
                <a:schemeClr val="tx1"/>
              </a:solidFill>
              <a:effectLst/>
              <a:latin typeface="+mn-lt"/>
              <a:ea typeface="+mn-ea"/>
              <a:cs typeface="+mn-cs"/>
            </a:rPr>
            <a:t>Značajni događaji koji su nastupili nakon datuma bilance i nisu odraženi u računu dobiti i gubitka ili bilanci objavljene su u bilješci 32 uz revidirane godišnje financijske  izvještaje.</a:t>
          </a:r>
        </a:p>
        <a:p>
          <a:r>
            <a:rPr lang="hr-HR" sz="1100">
              <a:solidFill>
                <a:schemeClr val="tx1"/>
              </a:solidFill>
              <a:effectLst/>
              <a:latin typeface="+mn-lt"/>
              <a:ea typeface="+mn-ea"/>
              <a:cs typeface="+mn-cs"/>
            </a:rPr>
            <a:t> </a:t>
          </a:r>
        </a:p>
        <a:p>
          <a:endParaRPr lang="hr-HR" sz="1100"/>
        </a:p>
      </xdr:txBody>
    </xdr:sp>
    <xdr:clientData/>
  </xdr:oneCellAnchor>
</xdr:wsDr>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45658</v>
      </c>
      <c r="F4" s="185"/>
      <c r="G4" s="97" t="s">
        <v>0</v>
      </c>
      <c r="H4" s="184">
        <v>45747</v>
      </c>
      <c r="I4" s="185"/>
      <c r="J4" s="98"/>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9"/>
      <c r="B6" s="100" t="s">
        <v>328</v>
      </c>
      <c r="C6" s="101"/>
      <c r="D6" s="101"/>
      <c r="E6" s="39">
        <v>2025</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1</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447</v>
      </c>
      <c r="D11" s="168"/>
      <c r="E11" s="108"/>
      <c r="F11" s="132" t="s">
        <v>331</v>
      </c>
      <c r="G11" s="171"/>
      <c r="H11" s="148" t="s">
        <v>448</v>
      </c>
      <c r="I11" s="149"/>
      <c r="J11" s="109"/>
    </row>
    <row r="12" spans="1:20" ht="14.45" customHeight="1" x14ac:dyDescent="0.25">
      <c r="A12" s="110"/>
      <c r="B12" s="111"/>
      <c r="C12" s="111"/>
      <c r="D12" s="111"/>
      <c r="E12" s="176"/>
      <c r="F12" s="176"/>
      <c r="G12" s="176"/>
      <c r="H12" s="176"/>
      <c r="I12" s="112"/>
      <c r="J12" s="109"/>
    </row>
    <row r="13" spans="1:20" ht="21" customHeight="1" x14ac:dyDescent="0.25">
      <c r="A13" s="131" t="s">
        <v>324</v>
      </c>
      <c r="B13" s="171"/>
      <c r="C13" s="167" t="s">
        <v>449</v>
      </c>
      <c r="D13" s="168"/>
      <c r="E13" s="189"/>
      <c r="F13" s="176"/>
      <c r="G13" s="176"/>
      <c r="H13" s="176"/>
      <c r="I13" s="112"/>
      <c r="J13" s="109"/>
    </row>
    <row r="14" spans="1:20" ht="10.9" customHeight="1" x14ac:dyDescent="0.25">
      <c r="A14" s="108"/>
      <c r="B14" s="112"/>
      <c r="C14" s="88"/>
      <c r="D14" s="88"/>
      <c r="E14" s="138"/>
      <c r="F14" s="138"/>
      <c r="G14" s="138"/>
      <c r="H14" s="138"/>
      <c r="I14" s="111"/>
      <c r="J14" s="113"/>
    </row>
    <row r="15" spans="1:20" ht="22.9" customHeight="1" x14ac:dyDescent="0.25">
      <c r="A15" s="131" t="s">
        <v>310</v>
      </c>
      <c r="B15" s="171"/>
      <c r="C15" s="167" t="s">
        <v>450</v>
      </c>
      <c r="D15" s="168"/>
      <c r="E15" s="172"/>
      <c r="F15" s="163"/>
      <c r="G15" s="114" t="s">
        <v>332</v>
      </c>
      <c r="H15" s="148" t="s">
        <v>451</v>
      </c>
      <c r="I15" s="149"/>
      <c r="J15" s="115"/>
    </row>
    <row r="16" spans="1:20" ht="10.9" customHeight="1" x14ac:dyDescent="0.25">
      <c r="A16" s="108"/>
      <c r="B16" s="112"/>
      <c r="C16" s="111"/>
      <c r="D16" s="111"/>
      <c r="E16" s="138"/>
      <c r="F16" s="138"/>
      <c r="G16" s="158"/>
      <c r="H16" s="158"/>
      <c r="I16" s="111"/>
      <c r="J16" s="113"/>
    </row>
    <row r="17" spans="1:10" ht="22.9" customHeight="1" x14ac:dyDescent="0.25">
      <c r="A17" s="116"/>
      <c r="B17" s="114" t="s">
        <v>333</v>
      </c>
      <c r="C17" s="167" t="s">
        <v>452</v>
      </c>
      <c r="D17" s="168"/>
      <c r="E17" s="117"/>
      <c r="F17" s="117"/>
      <c r="G17" s="117"/>
      <c r="H17" s="117"/>
      <c r="I17" s="117"/>
      <c r="J17" s="115"/>
    </row>
    <row r="18" spans="1:10" x14ac:dyDescent="0.25">
      <c r="A18" s="169"/>
      <c r="B18" s="170"/>
      <c r="C18" s="138"/>
      <c r="D18" s="138"/>
      <c r="E18" s="138"/>
      <c r="F18" s="138"/>
      <c r="G18" s="138"/>
      <c r="H18" s="138"/>
      <c r="I18" s="111"/>
      <c r="J18" s="113"/>
    </row>
    <row r="19" spans="1:10" x14ac:dyDescent="0.25">
      <c r="A19" s="161" t="s">
        <v>311</v>
      </c>
      <c r="B19" s="162"/>
      <c r="C19" s="139" t="s">
        <v>453</v>
      </c>
      <c r="D19" s="140"/>
      <c r="E19" s="140"/>
      <c r="F19" s="140"/>
      <c r="G19" s="140"/>
      <c r="H19" s="140"/>
      <c r="I19" s="140"/>
      <c r="J19" s="141"/>
    </row>
    <row r="20" spans="1:10" x14ac:dyDescent="0.25">
      <c r="A20" s="110"/>
      <c r="B20" s="111"/>
      <c r="C20" s="118"/>
      <c r="D20" s="111"/>
      <c r="E20" s="138"/>
      <c r="F20" s="138"/>
      <c r="G20" s="138"/>
      <c r="H20" s="138"/>
      <c r="I20" s="111"/>
      <c r="J20" s="113"/>
    </row>
    <row r="21" spans="1:10" x14ac:dyDescent="0.25">
      <c r="A21" s="161" t="s">
        <v>312</v>
      </c>
      <c r="B21" s="162"/>
      <c r="C21" s="148">
        <v>51000</v>
      </c>
      <c r="D21" s="149"/>
      <c r="E21" s="138"/>
      <c r="F21" s="138"/>
      <c r="G21" s="139" t="s">
        <v>454</v>
      </c>
      <c r="H21" s="140"/>
      <c r="I21" s="140"/>
      <c r="J21" s="141"/>
    </row>
    <row r="22" spans="1:10" x14ac:dyDescent="0.25">
      <c r="A22" s="110"/>
      <c r="B22" s="111"/>
      <c r="C22" s="111"/>
      <c r="D22" s="111"/>
      <c r="E22" s="138"/>
      <c r="F22" s="138"/>
      <c r="G22" s="138"/>
      <c r="H22" s="138"/>
      <c r="I22" s="111"/>
      <c r="J22" s="113"/>
    </row>
    <row r="23" spans="1:10" x14ac:dyDescent="0.25">
      <c r="A23" s="161" t="s">
        <v>313</v>
      </c>
      <c r="B23" s="162"/>
      <c r="C23" s="139" t="s">
        <v>455</v>
      </c>
      <c r="D23" s="140"/>
      <c r="E23" s="140"/>
      <c r="F23" s="140"/>
      <c r="G23" s="140"/>
      <c r="H23" s="140"/>
      <c r="I23" s="140"/>
      <c r="J23" s="141"/>
    </row>
    <row r="24" spans="1:10" x14ac:dyDescent="0.25">
      <c r="A24" s="110"/>
      <c r="B24" s="111"/>
      <c r="C24" s="88"/>
      <c r="D24" s="111"/>
      <c r="E24" s="138"/>
      <c r="F24" s="138"/>
      <c r="G24" s="138"/>
      <c r="H24" s="138"/>
      <c r="I24" s="111"/>
      <c r="J24" s="113"/>
    </row>
    <row r="25" spans="1:10" x14ac:dyDescent="0.25">
      <c r="A25" s="161" t="s">
        <v>314</v>
      </c>
      <c r="B25" s="162"/>
      <c r="C25" s="164" t="s">
        <v>456</v>
      </c>
      <c r="D25" s="165"/>
      <c r="E25" s="165"/>
      <c r="F25" s="165"/>
      <c r="G25" s="165"/>
      <c r="H25" s="165"/>
      <c r="I25" s="165"/>
      <c r="J25" s="166"/>
    </row>
    <row r="26" spans="1:10" x14ac:dyDescent="0.25">
      <c r="A26" s="110"/>
      <c r="B26" s="111"/>
      <c r="C26" s="118"/>
      <c r="D26" s="111"/>
      <c r="E26" s="138"/>
      <c r="F26" s="138"/>
      <c r="G26" s="138"/>
      <c r="H26" s="138"/>
      <c r="I26" s="111"/>
      <c r="J26" s="113"/>
    </row>
    <row r="27" spans="1:10" x14ac:dyDescent="0.25">
      <c r="A27" s="161" t="s">
        <v>315</v>
      </c>
      <c r="B27" s="162"/>
      <c r="C27" s="164" t="s">
        <v>457</v>
      </c>
      <c r="D27" s="165"/>
      <c r="E27" s="165"/>
      <c r="F27" s="165"/>
      <c r="G27" s="165"/>
      <c r="H27" s="165"/>
      <c r="I27" s="165"/>
      <c r="J27" s="166"/>
    </row>
    <row r="28" spans="1:10" ht="13.9" customHeight="1" x14ac:dyDescent="0.25">
      <c r="A28" s="110"/>
      <c r="B28" s="111"/>
      <c r="C28" s="118"/>
      <c r="D28" s="111"/>
      <c r="E28" s="138"/>
      <c r="F28" s="138"/>
      <c r="G28" s="138"/>
      <c r="H28" s="138"/>
      <c r="I28" s="111"/>
      <c r="J28" s="113"/>
    </row>
    <row r="29" spans="1:10" ht="22.9" customHeight="1" x14ac:dyDescent="0.25">
      <c r="A29" s="131" t="s">
        <v>325</v>
      </c>
      <c r="B29" s="162"/>
      <c r="C29" s="40">
        <v>613</v>
      </c>
      <c r="D29" s="119"/>
      <c r="E29" s="142"/>
      <c r="F29" s="142"/>
      <c r="G29" s="142"/>
      <c r="H29" s="142"/>
      <c r="I29" s="120"/>
      <c r="J29" s="121"/>
    </row>
    <row r="30" spans="1:10" x14ac:dyDescent="0.25">
      <c r="A30" s="110"/>
      <c r="B30" s="111"/>
      <c r="C30" s="111"/>
      <c r="D30" s="111"/>
      <c r="E30" s="138"/>
      <c r="F30" s="138"/>
      <c r="G30" s="138"/>
      <c r="H30" s="138"/>
      <c r="I30" s="120"/>
      <c r="J30" s="121"/>
    </row>
    <row r="31" spans="1:10" x14ac:dyDescent="0.25">
      <c r="A31" s="161" t="s">
        <v>316</v>
      </c>
      <c r="B31" s="162"/>
      <c r="C31" s="41" t="s">
        <v>336</v>
      </c>
      <c r="D31" s="160" t="s">
        <v>334</v>
      </c>
      <c r="E31" s="146"/>
      <c r="F31" s="146"/>
      <c r="G31" s="146"/>
      <c r="H31" s="111"/>
      <c r="I31" s="122" t="s">
        <v>335</v>
      </c>
      <c r="J31" s="123" t="s">
        <v>336</v>
      </c>
    </row>
    <row r="32" spans="1:10" x14ac:dyDescent="0.25">
      <c r="A32" s="161"/>
      <c r="B32" s="162"/>
      <c r="C32" s="124"/>
      <c r="D32" s="97"/>
      <c r="E32" s="163"/>
      <c r="F32" s="163"/>
      <c r="G32" s="163"/>
      <c r="H32" s="163"/>
      <c r="I32" s="120"/>
      <c r="J32" s="121"/>
    </row>
    <row r="33" spans="1:10" x14ac:dyDescent="0.25">
      <c r="A33" s="161" t="s">
        <v>326</v>
      </c>
      <c r="B33" s="162"/>
      <c r="C33" s="40" t="s">
        <v>338</v>
      </c>
      <c r="D33" s="160" t="s">
        <v>337</v>
      </c>
      <c r="E33" s="146"/>
      <c r="F33" s="146"/>
      <c r="G33" s="146"/>
      <c r="H33" s="117"/>
      <c r="I33" s="122" t="s">
        <v>338</v>
      </c>
      <c r="J33" s="123" t="s">
        <v>339</v>
      </c>
    </row>
    <row r="34" spans="1:10" x14ac:dyDescent="0.25">
      <c r="A34" s="110"/>
      <c r="B34" s="111"/>
      <c r="C34" s="111"/>
      <c r="D34" s="111"/>
      <c r="E34" s="138"/>
      <c r="F34" s="138"/>
      <c r="G34" s="138"/>
      <c r="H34" s="138"/>
      <c r="I34" s="111"/>
      <c r="J34" s="113"/>
    </row>
    <row r="35" spans="1:10" x14ac:dyDescent="0.25">
      <c r="A35" s="160" t="s">
        <v>327</v>
      </c>
      <c r="B35" s="146"/>
      <c r="C35" s="146"/>
      <c r="D35" s="146"/>
      <c r="E35" s="146" t="s">
        <v>317</v>
      </c>
      <c r="F35" s="146"/>
      <c r="G35" s="146"/>
      <c r="H35" s="146"/>
      <c r="I35" s="146"/>
      <c r="J35" s="125" t="s">
        <v>318</v>
      </c>
    </row>
    <row r="36" spans="1:10" x14ac:dyDescent="0.25">
      <c r="A36" s="110"/>
      <c r="B36" s="111"/>
      <c r="C36" s="111"/>
      <c r="D36" s="111"/>
      <c r="E36" s="138"/>
      <c r="F36" s="138"/>
      <c r="G36" s="138"/>
      <c r="H36" s="138"/>
      <c r="I36" s="111"/>
      <c r="J36" s="121"/>
    </row>
    <row r="37" spans="1:10" x14ac:dyDescent="0.25">
      <c r="A37" s="154" t="s">
        <v>458</v>
      </c>
      <c r="B37" s="155"/>
      <c r="C37" s="155"/>
      <c r="D37" s="155"/>
      <c r="E37" s="154" t="s">
        <v>459</v>
      </c>
      <c r="F37" s="155"/>
      <c r="G37" s="155"/>
      <c r="H37" s="155"/>
      <c r="I37" s="156"/>
      <c r="J37" s="89">
        <v>1230000</v>
      </c>
    </row>
    <row r="38" spans="1:10" x14ac:dyDescent="0.25">
      <c r="A38" s="78"/>
      <c r="B38" s="88"/>
      <c r="C38" s="91"/>
      <c r="D38" s="159"/>
      <c r="E38" s="159"/>
      <c r="F38" s="159"/>
      <c r="G38" s="159"/>
      <c r="H38" s="159"/>
      <c r="I38" s="159"/>
      <c r="J38" s="79"/>
    </row>
    <row r="39" spans="1:10" x14ac:dyDescent="0.25">
      <c r="A39" s="154" t="s">
        <v>460</v>
      </c>
      <c r="B39" s="155"/>
      <c r="C39" s="155"/>
      <c r="D39" s="156"/>
      <c r="E39" s="154" t="s">
        <v>454</v>
      </c>
      <c r="F39" s="155"/>
      <c r="G39" s="155"/>
      <c r="H39" s="155"/>
      <c r="I39" s="156"/>
      <c r="J39" s="40">
        <v>1230077</v>
      </c>
    </row>
    <row r="40" spans="1:10" x14ac:dyDescent="0.25">
      <c r="A40" s="78"/>
      <c r="B40" s="88"/>
      <c r="C40" s="91"/>
      <c r="D40" s="90"/>
      <c r="E40" s="159"/>
      <c r="F40" s="159"/>
      <c r="G40" s="159"/>
      <c r="H40" s="159"/>
      <c r="I40" s="87"/>
      <c r="J40" s="79"/>
    </row>
    <row r="41" spans="1:10" x14ac:dyDescent="0.25">
      <c r="A41" s="154" t="s">
        <v>461</v>
      </c>
      <c r="B41" s="155"/>
      <c r="C41" s="155"/>
      <c r="D41" s="156"/>
      <c r="E41" s="154" t="s">
        <v>459</v>
      </c>
      <c r="F41" s="155"/>
      <c r="G41" s="155"/>
      <c r="H41" s="155"/>
      <c r="I41" s="156"/>
      <c r="J41" s="40">
        <v>5362164</v>
      </c>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1"/>
      <c r="E48" s="138"/>
      <c r="F48" s="138"/>
      <c r="G48" s="152"/>
      <c r="H48" s="152"/>
      <c r="I48" s="111"/>
      <c r="J48" s="127" t="s">
        <v>340</v>
      </c>
    </row>
    <row r="49" spans="1:10" x14ac:dyDescent="0.25">
      <c r="A49" s="126"/>
      <c r="B49" s="118"/>
      <c r="C49" s="118"/>
      <c r="D49" s="111"/>
      <c r="E49" s="138"/>
      <c r="F49" s="138"/>
      <c r="G49" s="152"/>
      <c r="H49" s="152"/>
      <c r="I49" s="111"/>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462</v>
      </c>
      <c r="D52" s="140"/>
      <c r="E52" s="140"/>
      <c r="F52" s="140"/>
      <c r="G52" s="140"/>
      <c r="H52" s="140"/>
      <c r="I52" s="140"/>
      <c r="J52" s="141"/>
    </row>
    <row r="53" spans="1:10" x14ac:dyDescent="0.25">
      <c r="A53" s="110"/>
      <c r="B53" s="111"/>
      <c r="C53" s="142" t="s">
        <v>321</v>
      </c>
      <c r="D53" s="142"/>
      <c r="E53" s="142"/>
      <c r="F53" s="142"/>
      <c r="G53" s="142"/>
      <c r="H53" s="142"/>
      <c r="I53" s="142"/>
      <c r="J53" s="113"/>
    </row>
    <row r="54" spans="1:10" x14ac:dyDescent="0.25">
      <c r="A54" s="131" t="s">
        <v>322</v>
      </c>
      <c r="B54" s="132"/>
      <c r="C54" s="143" t="s">
        <v>463</v>
      </c>
      <c r="D54" s="144"/>
      <c r="E54" s="145"/>
      <c r="F54" s="138"/>
      <c r="G54" s="138"/>
      <c r="H54" s="146"/>
      <c r="I54" s="146"/>
      <c r="J54" s="147"/>
    </row>
    <row r="55" spans="1:10" x14ac:dyDescent="0.25">
      <c r="A55" s="110"/>
      <c r="B55" s="111"/>
      <c r="C55" s="118"/>
      <c r="D55" s="111"/>
      <c r="E55" s="138"/>
      <c r="F55" s="138"/>
      <c r="G55" s="138"/>
      <c r="H55" s="138"/>
      <c r="I55" s="111"/>
      <c r="J55" s="113"/>
    </row>
    <row r="56" spans="1:10" ht="14.45" customHeight="1" x14ac:dyDescent="0.25">
      <c r="A56" s="131" t="s">
        <v>314</v>
      </c>
      <c r="B56" s="132"/>
      <c r="C56" s="133" t="s">
        <v>464</v>
      </c>
      <c r="D56" s="134"/>
      <c r="E56" s="134"/>
      <c r="F56" s="134"/>
      <c r="G56" s="134"/>
      <c r="H56" s="134"/>
      <c r="I56" s="134"/>
      <c r="J56" s="135"/>
    </row>
    <row r="57" spans="1:10" x14ac:dyDescent="0.25">
      <c r="A57" s="110"/>
      <c r="B57" s="111"/>
      <c r="C57" s="111"/>
      <c r="D57" s="111"/>
      <c r="E57" s="138"/>
      <c r="F57" s="138"/>
      <c r="G57" s="138"/>
      <c r="H57" s="138"/>
      <c r="I57" s="111"/>
      <c r="J57" s="113"/>
    </row>
    <row r="58" spans="1:10" x14ac:dyDescent="0.25">
      <c r="A58" s="131" t="s">
        <v>344</v>
      </c>
      <c r="B58" s="132"/>
      <c r="C58" s="133"/>
      <c r="D58" s="134"/>
      <c r="E58" s="134"/>
      <c r="F58" s="134"/>
      <c r="G58" s="134"/>
      <c r="H58" s="134"/>
      <c r="I58" s="134"/>
      <c r="J58" s="135"/>
    </row>
    <row r="59" spans="1:10" ht="14.45" customHeight="1" x14ac:dyDescent="0.25">
      <c r="A59" s="110"/>
      <c r="B59" s="111"/>
      <c r="C59" s="136" t="s">
        <v>345</v>
      </c>
      <c r="D59" s="136"/>
      <c r="E59" s="136"/>
      <c r="F59" s="136"/>
      <c r="G59" s="111"/>
      <c r="H59" s="111"/>
      <c r="I59" s="111"/>
      <c r="J59" s="113"/>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43" zoomScaleNormal="100" zoomScaleSheetLayoutView="100" workbookViewId="0">
      <selection activeCell="I70" sqref="I7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465</v>
      </c>
      <c r="B2" s="200"/>
      <c r="C2" s="200"/>
      <c r="D2" s="200"/>
      <c r="E2" s="200"/>
      <c r="F2" s="200"/>
      <c r="G2" s="200"/>
      <c r="H2" s="200"/>
      <c r="I2" s="200"/>
    </row>
    <row r="3" spans="1:9" x14ac:dyDescent="0.2">
      <c r="A3" s="201" t="s">
        <v>446</v>
      </c>
      <c r="B3" s="201"/>
      <c r="C3" s="201"/>
      <c r="D3" s="201"/>
      <c r="E3" s="201"/>
      <c r="F3" s="201"/>
      <c r="G3" s="201"/>
      <c r="H3" s="201"/>
      <c r="I3" s="201"/>
    </row>
    <row r="4" spans="1:9" x14ac:dyDescent="0.2">
      <c r="A4" s="202" t="s">
        <v>468</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139369468</v>
      </c>
      <c r="I9" s="82">
        <f>I10+I17+I27+I38+I43</f>
        <v>141729773</v>
      </c>
    </row>
    <row r="10" spans="1:9" ht="12.75" customHeight="1" x14ac:dyDescent="0.2">
      <c r="A10" s="194" t="s">
        <v>5</v>
      </c>
      <c r="B10" s="194"/>
      <c r="C10" s="194"/>
      <c r="D10" s="194"/>
      <c r="E10" s="194"/>
      <c r="F10" s="194"/>
      <c r="G10" s="12">
        <v>3</v>
      </c>
      <c r="H10" s="82">
        <f>H11+H12+H13+H14+H15+H16</f>
        <v>18192310</v>
      </c>
      <c r="I10" s="82">
        <f>I11+I12+I13+I14+I15+I16</f>
        <v>17914230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18140952</v>
      </c>
      <c r="I12" s="18">
        <v>17862872</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51358</v>
      </c>
      <c r="I15" s="18">
        <v>51358</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88478833</v>
      </c>
      <c r="I17" s="82">
        <f>I18+I19+I20+I21+I22+I23+I24+I25+I26</f>
        <v>88729996</v>
      </c>
    </row>
    <row r="18" spans="1:9" ht="12.75" customHeight="1" x14ac:dyDescent="0.2">
      <c r="A18" s="190" t="s">
        <v>13</v>
      </c>
      <c r="B18" s="190"/>
      <c r="C18" s="190"/>
      <c r="D18" s="190"/>
      <c r="E18" s="190"/>
      <c r="F18" s="190"/>
      <c r="G18" s="11">
        <v>11</v>
      </c>
      <c r="H18" s="18">
        <v>37317191</v>
      </c>
      <c r="I18" s="18">
        <v>37317191</v>
      </c>
    </row>
    <row r="19" spans="1:9" ht="12.75" customHeight="1" x14ac:dyDescent="0.2">
      <c r="A19" s="190" t="s">
        <v>14</v>
      </c>
      <c r="B19" s="190"/>
      <c r="C19" s="190"/>
      <c r="D19" s="190"/>
      <c r="E19" s="190"/>
      <c r="F19" s="190"/>
      <c r="G19" s="11">
        <v>12</v>
      </c>
      <c r="H19" s="18">
        <v>38341705</v>
      </c>
      <c r="I19" s="18">
        <v>38029619</v>
      </c>
    </row>
    <row r="20" spans="1:9" ht="12.75" customHeight="1" x14ac:dyDescent="0.2">
      <c r="A20" s="190" t="s">
        <v>15</v>
      </c>
      <c r="B20" s="190"/>
      <c r="C20" s="190"/>
      <c r="D20" s="190"/>
      <c r="E20" s="190"/>
      <c r="F20" s="190"/>
      <c r="G20" s="11">
        <v>13</v>
      </c>
      <c r="H20" s="18">
        <v>609740</v>
      </c>
      <c r="I20" s="18">
        <v>590021</v>
      </c>
    </row>
    <row r="21" spans="1:9" ht="12.75" customHeight="1" x14ac:dyDescent="0.2">
      <c r="A21" s="190" t="s">
        <v>16</v>
      </c>
      <c r="B21" s="190"/>
      <c r="C21" s="190"/>
      <c r="D21" s="190"/>
      <c r="E21" s="190"/>
      <c r="F21" s="190"/>
      <c r="G21" s="11">
        <v>14</v>
      </c>
      <c r="H21" s="18">
        <v>8582909</v>
      </c>
      <c r="I21" s="18">
        <v>8909412</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16482</v>
      </c>
      <c r="I23" s="18">
        <v>0</v>
      </c>
    </row>
    <row r="24" spans="1:9" ht="12.75" customHeight="1" x14ac:dyDescent="0.2">
      <c r="A24" s="190" t="s">
        <v>19</v>
      </c>
      <c r="B24" s="190"/>
      <c r="C24" s="190"/>
      <c r="D24" s="190"/>
      <c r="E24" s="190"/>
      <c r="F24" s="190"/>
      <c r="G24" s="11">
        <v>17</v>
      </c>
      <c r="H24" s="18">
        <v>3068012</v>
      </c>
      <c r="I24" s="18">
        <v>3343787</v>
      </c>
    </row>
    <row r="25" spans="1:9" ht="12.75" customHeight="1" x14ac:dyDescent="0.2">
      <c r="A25" s="190" t="s">
        <v>20</v>
      </c>
      <c r="B25" s="190"/>
      <c r="C25" s="190"/>
      <c r="D25" s="190"/>
      <c r="E25" s="190"/>
      <c r="F25" s="190"/>
      <c r="G25" s="11">
        <v>18</v>
      </c>
      <c r="H25" s="18">
        <v>43233</v>
      </c>
      <c r="I25" s="18">
        <v>43233</v>
      </c>
    </row>
    <row r="26" spans="1:9" ht="12.75" customHeight="1" x14ac:dyDescent="0.2">
      <c r="A26" s="190" t="s">
        <v>21</v>
      </c>
      <c r="B26" s="190"/>
      <c r="C26" s="190"/>
      <c r="D26" s="190"/>
      <c r="E26" s="190"/>
      <c r="F26" s="190"/>
      <c r="G26" s="11">
        <v>19</v>
      </c>
      <c r="H26" s="18">
        <v>499561</v>
      </c>
      <c r="I26" s="18">
        <v>496733</v>
      </c>
    </row>
    <row r="27" spans="1:9" ht="12.75" customHeight="1" x14ac:dyDescent="0.2">
      <c r="A27" s="194" t="s">
        <v>22</v>
      </c>
      <c r="B27" s="194"/>
      <c r="C27" s="194"/>
      <c r="D27" s="194"/>
      <c r="E27" s="194"/>
      <c r="F27" s="194"/>
      <c r="G27" s="12">
        <v>20</v>
      </c>
      <c r="H27" s="82">
        <f>SUM(H28:H37)</f>
        <v>31805887</v>
      </c>
      <c r="I27" s="82">
        <f>SUM(I28:I37)</f>
        <v>34193109</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31755887</v>
      </c>
      <c r="I31" s="18">
        <v>34143109</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50000</v>
      </c>
      <c r="I35" s="18">
        <v>50000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892438</v>
      </c>
      <c r="I43" s="18">
        <v>892438</v>
      </c>
    </row>
    <row r="44" spans="1:9" ht="12.75" customHeight="1" x14ac:dyDescent="0.2">
      <c r="A44" s="192" t="s">
        <v>303</v>
      </c>
      <c r="B44" s="192"/>
      <c r="C44" s="192"/>
      <c r="D44" s="192"/>
      <c r="E44" s="192"/>
      <c r="F44" s="192"/>
      <c r="G44" s="12">
        <v>37</v>
      </c>
      <c r="H44" s="82">
        <f>H45+H53+H60+H70</f>
        <v>14882041</v>
      </c>
      <c r="I44" s="82">
        <f>I45+I53+I60+I70</f>
        <v>12991879</v>
      </c>
    </row>
    <row r="45" spans="1:9" ht="12.75" customHeight="1" x14ac:dyDescent="0.2">
      <c r="A45" s="194" t="s">
        <v>39</v>
      </c>
      <c r="B45" s="194"/>
      <c r="C45" s="194"/>
      <c r="D45" s="194"/>
      <c r="E45" s="194"/>
      <c r="F45" s="194"/>
      <c r="G45" s="12">
        <v>38</v>
      </c>
      <c r="H45" s="82">
        <f>SUM(H46:H52)</f>
        <v>349247</v>
      </c>
      <c r="I45" s="82">
        <f>SUM(I46:I52)</f>
        <v>306233</v>
      </c>
    </row>
    <row r="46" spans="1:9" ht="12.75" customHeight="1" x14ac:dyDescent="0.2">
      <c r="A46" s="190" t="s">
        <v>40</v>
      </c>
      <c r="B46" s="190"/>
      <c r="C46" s="190"/>
      <c r="D46" s="190"/>
      <c r="E46" s="190"/>
      <c r="F46" s="190"/>
      <c r="G46" s="11">
        <v>39</v>
      </c>
      <c r="H46" s="18">
        <v>349247</v>
      </c>
      <c r="I46" s="18">
        <v>306233</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6439342</v>
      </c>
      <c r="I53" s="82">
        <f>SUM(I54:I59)</f>
        <v>5896476</v>
      </c>
    </row>
    <row r="54" spans="1:9" ht="12.75" customHeight="1" x14ac:dyDescent="0.2">
      <c r="A54" s="190" t="s">
        <v>48</v>
      </c>
      <c r="B54" s="190"/>
      <c r="C54" s="190"/>
      <c r="D54" s="190"/>
      <c r="E54" s="190"/>
      <c r="F54" s="190"/>
      <c r="G54" s="11">
        <v>47</v>
      </c>
      <c r="H54" s="18">
        <v>3313</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5275765</v>
      </c>
      <c r="I56" s="18">
        <v>4822958</v>
      </c>
    </row>
    <row r="57" spans="1:9" ht="12.75" customHeight="1" x14ac:dyDescent="0.2">
      <c r="A57" s="190" t="s">
        <v>51</v>
      </c>
      <c r="B57" s="190"/>
      <c r="C57" s="190"/>
      <c r="D57" s="190"/>
      <c r="E57" s="190"/>
      <c r="F57" s="190"/>
      <c r="G57" s="11">
        <v>50</v>
      </c>
      <c r="H57" s="18">
        <v>407</v>
      </c>
      <c r="I57" s="18">
        <v>710</v>
      </c>
    </row>
    <row r="58" spans="1:9" ht="12.75" customHeight="1" x14ac:dyDescent="0.2">
      <c r="A58" s="190" t="s">
        <v>52</v>
      </c>
      <c r="B58" s="190"/>
      <c r="C58" s="190"/>
      <c r="D58" s="190"/>
      <c r="E58" s="190"/>
      <c r="F58" s="190"/>
      <c r="G58" s="11">
        <v>51</v>
      </c>
      <c r="H58" s="18">
        <v>296457</v>
      </c>
      <c r="I58" s="18">
        <v>218371</v>
      </c>
    </row>
    <row r="59" spans="1:9" ht="12.75" customHeight="1" x14ac:dyDescent="0.2">
      <c r="A59" s="190" t="s">
        <v>53</v>
      </c>
      <c r="B59" s="190"/>
      <c r="C59" s="190"/>
      <c r="D59" s="190"/>
      <c r="E59" s="190"/>
      <c r="F59" s="190"/>
      <c r="G59" s="11">
        <v>52</v>
      </c>
      <c r="H59" s="18">
        <v>863400</v>
      </c>
      <c r="I59" s="18">
        <v>854437</v>
      </c>
    </row>
    <row r="60" spans="1:9" ht="12.75" customHeight="1" x14ac:dyDescent="0.2">
      <c r="A60" s="194" t="s">
        <v>54</v>
      </c>
      <c r="B60" s="194"/>
      <c r="C60" s="194"/>
      <c r="D60" s="194"/>
      <c r="E60" s="194"/>
      <c r="F60" s="194"/>
      <c r="G60" s="12">
        <v>53</v>
      </c>
      <c r="H60" s="82">
        <f>SUM(H61:H69)</f>
        <v>27000</v>
      </c>
      <c r="I60" s="82">
        <f>SUM(I61:I69)</f>
        <v>27000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27000</v>
      </c>
      <c r="I68" s="18">
        <v>27000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8066452</v>
      </c>
      <c r="I70" s="18">
        <v>6762170</v>
      </c>
    </row>
    <row r="71" spans="1:9" ht="12.75" customHeight="1" x14ac:dyDescent="0.2">
      <c r="A71" s="191" t="s">
        <v>58</v>
      </c>
      <c r="B71" s="191"/>
      <c r="C71" s="191"/>
      <c r="D71" s="191"/>
      <c r="E71" s="191"/>
      <c r="F71" s="191"/>
      <c r="G71" s="11">
        <v>64</v>
      </c>
      <c r="H71" s="18">
        <v>47184</v>
      </c>
      <c r="I71" s="18">
        <v>139231</v>
      </c>
    </row>
    <row r="72" spans="1:9" ht="12.75" customHeight="1" x14ac:dyDescent="0.2">
      <c r="A72" s="192" t="s">
        <v>304</v>
      </c>
      <c r="B72" s="192"/>
      <c r="C72" s="192"/>
      <c r="D72" s="192"/>
      <c r="E72" s="192"/>
      <c r="F72" s="192"/>
      <c r="G72" s="12">
        <v>65</v>
      </c>
      <c r="H72" s="82">
        <f>H8+H9+H44+H71</f>
        <v>154298693</v>
      </c>
      <c r="I72" s="82">
        <f>I8+I9+I44+I71</f>
        <v>154860883</v>
      </c>
    </row>
    <row r="73" spans="1:9" ht="12.75" customHeight="1" x14ac:dyDescent="0.2">
      <c r="A73" s="191" t="s">
        <v>59</v>
      </c>
      <c r="B73" s="191"/>
      <c r="C73" s="191"/>
      <c r="D73" s="191"/>
      <c r="E73" s="191"/>
      <c r="F73" s="191"/>
      <c r="G73" s="11">
        <v>66</v>
      </c>
      <c r="H73" s="18">
        <v>106711</v>
      </c>
      <c r="I73" s="18">
        <v>106711</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84139182</v>
      </c>
      <c r="I75" s="83">
        <f>I76+I77+I78+I84+I85+I91+I94+I97</f>
        <v>86159356</v>
      </c>
    </row>
    <row r="76" spans="1:9" ht="12.75" customHeight="1" x14ac:dyDescent="0.2">
      <c r="A76" s="190" t="s">
        <v>61</v>
      </c>
      <c r="B76" s="190"/>
      <c r="C76" s="190"/>
      <c r="D76" s="190"/>
      <c r="E76" s="190"/>
      <c r="F76" s="190"/>
      <c r="G76" s="11">
        <v>68</v>
      </c>
      <c r="H76" s="18">
        <v>67402375</v>
      </c>
      <c r="I76" s="18">
        <v>67402375</v>
      </c>
    </row>
    <row r="77" spans="1:9" ht="12.75" customHeight="1" x14ac:dyDescent="0.2">
      <c r="A77" s="190" t="s">
        <v>62</v>
      </c>
      <c r="B77" s="190"/>
      <c r="C77" s="190"/>
      <c r="D77" s="190"/>
      <c r="E77" s="190"/>
      <c r="F77" s="190"/>
      <c r="G77" s="11">
        <v>69</v>
      </c>
      <c r="H77" s="18">
        <v>9290548</v>
      </c>
      <c r="I77" s="18">
        <v>9290548</v>
      </c>
    </row>
    <row r="78" spans="1:9" ht="12.75" customHeight="1" x14ac:dyDescent="0.2">
      <c r="A78" s="194" t="s">
        <v>63</v>
      </c>
      <c r="B78" s="194"/>
      <c r="C78" s="194"/>
      <c r="D78" s="194"/>
      <c r="E78" s="194"/>
      <c r="F78" s="194"/>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10930957</v>
      </c>
      <c r="I84" s="43">
        <v>10930957</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-12549886</v>
      </c>
      <c r="I91" s="82">
        <f>I92-I93</f>
        <v>-3484698</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12549886</v>
      </c>
      <c r="I93" s="18">
        <v>3484698</v>
      </c>
    </row>
    <row r="94" spans="1:9" ht="12.75" customHeight="1" x14ac:dyDescent="0.2">
      <c r="A94" s="194" t="s">
        <v>351</v>
      </c>
      <c r="B94" s="194"/>
      <c r="C94" s="194"/>
      <c r="D94" s="194"/>
      <c r="E94" s="194"/>
      <c r="F94" s="194"/>
      <c r="G94" s="12">
        <v>86</v>
      </c>
      <c r="H94" s="82">
        <f>H95-H96</f>
        <v>9065188</v>
      </c>
      <c r="I94" s="82">
        <f>I95-I96</f>
        <v>2020174</v>
      </c>
    </row>
    <row r="95" spans="1:9" ht="12.75" customHeight="1" x14ac:dyDescent="0.2">
      <c r="A95" s="190" t="s">
        <v>74</v>
      </c>
      <c r="B95" s="190"/>
      <c r="C95" s="190"/>
      <c r="D95" s="190"/>
      <c r="E95" s="190"/>
      <c r="F95" s="190"/>
      <c r="G95" s="11">
        <v>87</v>
      </c>
      <c r="H95" s="18">
        <v>9065188</v>
      </c>
      <c r="I95" s="18">
        <v>2020174</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774905</v>
      </c>
      <c r="I98" s="82">
        <f>SUM(I99:I104)</f>
        <v>774905</v>
      </c>
    </row>
    <row r="99" spans="1:9" ht="12.75" customHeight="1" x14ac:dyDescent="0.2">
      <c r="A99" s="190" t="s">
        <v>77</v>
      </c>
      <c r="B99" s="190"/>
      <c r="C99" s="190"/>
      <c r="D99" s="190"/>
      <c r="E99" s="190"/>
      <c r="F99" s="190"/>
      <c r="G99" s="11">
        <v>91</v>
      </c>
      <c r="H99" s="18">
        <v>286375</v>
      </c>
      <c r="I99" s="18">
        <v>286375</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488530</v>
      </c>
      <c r="I104" s="18">
        <v>488530</v>
      </c>
    </row>
    <row r="105" spans="1:9" ht="12.75" customHeight="1" x14ac:dyDescent="0.2">
      <c r="A105" s="192" t="s">
        <v>354</v>
      </c>
      <c r="B105" s="192"/>
      <c r="C105" s="192"/>
      <c r="D105" s="192"/>
      <c r="E105" s="192"/>
      <c r="F105" s="192"/>
      <c r="G105" s="12">
        <v>97</v>
      </c>
      <c r="H105" s="82">
        <f>SUM(H106:H116)</f>
        <v>32429367</v>
      </c>
      <c r="I105" s="82">
        <f>SUM(I106:I116)</f>
        <v>31592811</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15726332</v>
      </c>
      <c r="I111" s="18">
        <v>15140018</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115</v>
      </c>
      <c r="I113" s="18">
        <v>100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13631183</v>
      </c>
      <c r="I115" s="18">
        <v>13380956</v>
      </c>
    </row>
    <row r="116" spans="1:9" ht="12.75" customHeight="1" x14ac:dyDescent="0.2">
      <c r="A116" s="190" t="s">
        <v>93</v>
      </c>
      <c r="B116" s="190"/>
      <c r="C116" s="190"/>
      <c r="D116" s="190"/>
      <c r="E116" s="190"/>
      <c r="F116" s="190"/>
      <c r="G116" s="11">
        <v>108</v>
      </c>
      <c r="H116" s="18">
        <v>3071737</v>
      </c>
      <c r="I116" s="18">
        <v>3071737</v>
      </c>
    </row>
    <row r="117" spans="1:9" ht="12.75" customHeight="1" x14ac:dyDescent="0.2">
      <c r="A117" s="192" t="s">
        <v>355</v>
      </c>
      <c r="B117" s="192"/>
      <c r="C117" s="192"/>
      <c r="D117" s="192"/>
      <c r="E117" s="192"/>
      <c r="F117" s="192"/>
      <c r="G117" s="12">
        <v>109</v>
      </c>
      <c r="H117" s="82">
        <f>SUM(H118:H131)</f>
        <v>9901449</v>
      </c>
      <c r="I117" s="82">
        <f>SUM(I118:I131)</f>
        <v>9283170</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50367</v>
      </c>
      <c r="I122" s="18">
        <v>49109</v>
      </c>
    </row>
    <row r="123" spans="1:9" ht="12.75" customHeight="1" x14ac:dyDescent="0.2">
      <c r="A123" s="190" t="s">
        <v>88</v>
      </c>
      <c r="B123" s="190"/>
      <c r="C123" s="190"/>
      <c r="D123" s="190"/>
      <c r="E123" s="190"/>
      <c r="F123" s="190"/>
      <c r="G123" s="11">
        <v>115</v>
      </c>
      <c r="H123" s="18">
        <v>2747371</v>
      </c>
      <c r="I123" s="18">
        <v>2630337</v>
      </c>
    </row>
    <row r="124" spans="1:9" ht="12.75" customHeight="1" x14ac:dyDescent="0.2">
      <c r="A124" s="190" t="s">
        <v>89</v>
      </c>
      <c r="B124" s="190"/>
      <c r="C124" s="190"/>
      <c r="D124" s="190"/>
      <c r="E124" s="190"/>
      <c r="F124" s="190"/>
      <c r="G124" s="11">
        <v>116</v>
      </c>
      <c r="H124" s="18">
        <v>1331</v>
      </c>
      <c r="I124" s="18">
        <v>1312</v>
      </c>
    </row>
    <row r="125" spans="1:9" ht="12.75" customHeight="1" x14ac:dyDescent="0.2">
      <c r="A125" s="190" t="s">
        <v>90</v>
      </c>
      <c r="B125" s="190"/>
      <c r="C125" s="190"/>
      <c r="D125" s="190"/>
      <c r="E125" s="190"/>
      <c r="F125" s="190"/>
      <c r="G125" s="11">
        <v>117</v>
      </c>
      <c r="H125" s="18">
        <v>4455046</v>
      </c>
      <c r="I125" s="18">
        <v>4120797</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754999</v>
      </c>
      <c r="I127" s="18">
        <v>719186</v>
      </c>
    </row>
    <row r="128" spans="1:9" x14ac:dyDescent="0.2">
      <c r="A128" s="190" t="s">
        <v>95</v>
      </c>
      <c r="B128" s="190"/>
      <c r="C128" s="190"/>
      <c r="D128" s="190"/>
      <c r="E128" s="190"/>
      <c r="F128" s="190"/>
      <c r="G128" s="11">
        <v>120</v>
      </c>
      <c r="H128" s="18">
        <v>687561</v>
      </c>
      <c r="I128" s="18">
        <v>623849</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1204774</v>
      </c>
      <c r="I131" s="18">
        <v>1138580</v>
      </c>
    </row>
    <row r="132" spans="1:9" ht="22.15" customHeight="1" x14ac:dyDescent="0.2">
      <c r="A132" s="191" t="s">
        <v>99</v>
      </c>
      <c r="B132" s="191"/>
      <c r="C132" s="191"/>
      <c r="D132" s="191"/>
      <c r="E132" s="191"/>
      <c r="F132" s="191"/>
      <c r="G132" s="11">
        <v>124</v>
      </c>
      <c r="H132" s="18">
        <v>27053790</v>
      </c>
      <c r="I132" s="18">
        <v>27050641</v>
      </c>
    </row>
    <row r="133" spans="1:9" ht="12.75" customHeight="1" x14ac:dyDescent="0.2">
      <c r="A133" s="192" t="s">
        <v>356</v>
      </c>
      <c r="B133" s="192"/>
      <c r="C133" s="192"/>
      <c r="D133" s="192"/>
      <c r="E133" s="192"/>
      <c r="F133" s="192"/>
      <c r="G133" s="12">
        <v>125</v>
      </c>
      <c r="H133" s="82">
        <f>H75+H98+H105+H117+H132</f>
        <v>154298693</v>
      </c>
      <c r="I133" s="82">
        <f>I75+I98+I105+I117+I132</f>
        <v>154860883</v>
      </c>
    </row>
    <row r="134" spans="1:9" x14ac:dyDescent="0.2">
      <c r="A134" s="191" t="s">
        <v>100</v>
      </c>
      <c r="B134" s="191"/>
      <c r="C134" s="191"/>
      <c r="D134" s="191"/>
      <c r="E134" s="191"/>
      <c r="F134" s="191"/>
      <c r="G134" s="11">
        <v>126</v>
      </c>
      <c r="H134" s="18">
        <v>106711</v>
      </c>
      <c r="I134" s="18">
        <v>106711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82" zoomScale="85" zoomScaleNormal="85" zoomScaleSheetLayoutView="110" workbookViewId="0">
      <selection activeCell="K62" sqref="K6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466</v>
      </c>
      <c r="B2" s="230"/>
      <c r="C2" s="230"/>
      <c r="D2" s="230"/>
      <c r="E2" s="230"/>
      <c r="F2" s="230"/>
      <c r="G2" s="230"/>
      <c r="H2" s="230"/>
      <c r="I2" s="230"/>
    </row>
    <row r="3" spans="1:11" x14ac:dyDescent="0.2">
      <c r="A3" s="231" t="s">
        <v>446</v>
      </c>
      <c r="B3" s="232"/>
      <c r="C3" s="232"/>
      <c r="D3" s="232"/>
      <c r="E3" s="232"/>
      <c r="F3" s="232"/>
      <c r="G3" s="232"/>
      <c r="H3" s="232"/>
      <c r="I3" s="232"/>
      <c r="J3" s="233"/>
      <c r="K3" s="233"/>
    </row>
    <row r="4" spans="1:11" x14ac:dyDescent="0.2">
      <c r="A4" s="234" t="s">
        <v>468</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7484935</v>
      </c>
      <c r="I8" s="48">
        <f>SUM(I9:I13)</f>
        <v>7484935</v>
      </c>
      <c r="J8" s="48">
        <f>SUM(J9:J13)</f>
        <v>6982079</v>
      </c>
      <c r="K8" s="48">
        <f>SUM(K9:K13)</f>
        <v>6982079</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6891796</v>
      </c>
      <c r="I10" s="49">
        <v>6891796</v>
      </c>
      <c r="J10" s="49">
        <v>6345113</v>
      </c>
      <c r="K10" s="49">
        <v>6345113</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593139</v>
      </c>
      <c r="I13" s="49">
        <v>593139</v>
      </c>
      <c r="J13" s="49">
        <v>636966</v>
      </c>
      <c r="K13" s="49">
        <v>636966</v>
      </c>
    </row>
    <row r="14" spans="1:11" ht="12.75" customHeight="1" x14ac:dyDescent="0.2">
      <c r="A14" s="221" t="s">
        <v>358</v>
      </c>
      <c r="B14" s="221"/>
      <c r="C14" s="221"/>
      <c r="D14" s="221"/>
      <c r="E14" s="221"/>
      <c r="F14" s="221"/>
      <c r="G14" s="12">
        <v>7</v>
      </c>
      <c r="H14" s="48">
        <f>H15+H16+H20+H24+H25+H26+H29+H36</f>
        <v>7202909</v>
      </c>
      <c r="I14" s="48">
        <f>I15+I16+I20+I24+I25+I26+I29+I36</f>
        <v>7202909</v>
      </c>
      <c r="J14" s="48">
        <f>J15+J16+J20+J24+J25+J26+J29+J36</f>
        <v>6984768</v>
      </c>
      <c r="K14" s="48">
        <f>K15+K16+K20+K24+K25+K26+K29+K36</f>
        <v>6984768</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1914534</v>
      </c>
      <c r="I16" s="48">
        <f>SUM(I17:I19)</f>
        <v>1914534</v>
      </c>
      <c r="J16" s="48">
        <f>SUM(J17:J19)</f>
        <v>1618073</v>
      </c>
      <c r="K16" s="48">
        <f>SUM(K17:K19)</f>
        <v>1618073</v>
      </c>
    </row>
    <row r="17" spans="1:11" ht="12.75" customHeight="1" x14ac:dyDescent="0.2">
      <c r="A17" s="224" t="s">
        <v>120</v>
      </c>
      <c r="B17" s="224"/>
      <c r="C17" s="224"/>
      <c r="D17" s="224"/>
      <c r="E17" s="224"/>
      <c r="F17" s="224"/>
      <c r="G17" s="11">
        <v>10</v>
      </c>
      <c r="H17" s="49">
        <v>972190</v>
      </c>
      <c r="I17" s="49">
        <v>972190</v>
      </c>
      <c r="J17" s="49">
        <v>768708</v>
      </c>
      <c r="K17" s="49">
        <v>768708</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942344</v>
      </c>
      <c r="I19" s="49">
        <v>942344</v>
      </c>
      <c r="J19" s="49">
        <v>849365</v>
      </c>
      <c r="K19" s="49">
        <v>849365</v>
      </c>
    </row>
    <row r="20" spans="1:11" ht="12.75" customHeight="1" x14ac:dyDescent="0.2">
      <c r="A20" s="194" t="s">
        <v>439</v>
      </c>
      <c r="B20" s="194"/>
      <c r="C20" s="194"/>
      <c r="D20" s="194"/>
      <c r="E20" s="194"/>
      <c r="F20" s="194"/>
      <c r="G20" s="12">
        <v>13</v>
      </c>
      <c r="H20" s="48">
        <f>SUM(H21:H23)</f>
        <v>3443447</v>
      </c>
      <c r="I20" s="48">
        <f>SUM(I21:I23)</f>
        <v>3443447</v>
      </c>
      <c r="J20" s="48">
        <f>SUM(J21:J23)</f>
        <v>3486135</v>
      </c>
      <c r="K20" s="48">
        <f>SUM(K21:K23)</f>
        <v>3486135</v>
      </c>
    </row>
    <row r="21" spans="1:11" ht="12.75" customHeight="1" x14ac:dyDescent="0.2">
      <c r="A21" s="224" t="s">
        <v>105</v>
      </c>
      <c r="B21" s="224"/>
      <c r="C21" s="224"/>
      <c r="D21" s="224"/>
      <c r="E21" s="224"/>
      <c r="F21" s="224"/>
      <c r="G21" s="11">
        <v>14</v>
      </c>
      <c r="H21" s="49">
        <v>2148946</v>
      </c>
      <c r="I21" s="49">
        <v>2148946</v>
      </c>
      <c r="J21" s="49">
        <v>2174703</v>
      </c>
      <c r="K21" s="49">
        <v>2174703</v>
      </c>
    </row>
    <row r="22" spans="1:11" ht="12.75" customHeight="1" x14ac:dyDescent="0.2">
      <c r="A22" s="224" t="s">
        <v>106</v>
      </c>
      <c r="B22" s="224"/>
      <c r="C22" s="224"/>
      <c r="D22" s="224"/>
      <c r="E22" s="224"/>
      <c r="F22" s="224"/>
      <c r="G22" s="11">
        <v>15</v>
      </c>
      <c r="H22" s="49">
        <v>802903</v>
      </c>
      <c r="I22" s="49">
        <v>802903</v>
      </c>
      <c r="J22" s="49">
        <v>829812</v>
      </c>
      <c r="K22" s="49">
        <v>829812</v>
      </c>
    </row>
    <row r="23" spans="1:11" ht="12.75" customHeight="1" x14ac:dyDescent="0.2">
      <c r="A23" s="224" t="s">
        <v>107</v>
      </c>
      <c r="B23" s="224"/>
      <c r="C23" s="224"/>
      <c r="D23" s="224"/>
      <c r="E23" s="224"/>
      <c r="F23" s="224"/>
      <c r="G23" s="11">
        <v>16</v>
      </c>
      <c r="H23" s="49">
        <v>491598</v>
      </c>
      <c r="I23" s="49">
        <v>491598</v>
      </c>
      <c r="J23" s="49">
        <v>481620</v>
      </c>
      <c r="K23" s="49">
        <v>481620</v>
      </c>
    </row>
    <row r="24" spans="1:11" ht="12.75" customHeight="1" x14ac:dyDescent="0.2">
      <c r="A24" s="190" t="s">
        <v>108</v>
      </c>
      <c r="B24" s="190"/>
      <c r="C24" s="190"/>
      <c r="D24" s="190"/>
      <c r="E24" s="190"/>
      <c r="F24" s="190"/>
      <c r="G24" s="11">
        <v>17</v>
      </c>
      <c r="H24" s="49">
        <v>858579</v>
      </c>
      <c r="I24" s="49">
        <v>858579</v>
      </c>
      <c r="J24" s="49">
        <v>882663</v>
      </c>
      <c r="K24" s="49">
        <v>882663</v>
      </c>
    </row>
    <row r="25" spans="1:11" ht="12.75" customHeight="1" x14ac:dyDescent="0.2">
      <c r="A25" s="190" t="s">
        <v>109</v>
      </c>
      <c r="B25" s="190"/>
      <c r="C25" s="190"/>
      <c r="D25" s="190"/>
      <c r="E25" s="190"/>
      <c r="F25" s="190"/>
      <c r="G25" s="11">
        <v>18</v>
      </c>
      <c r="H25" s="49">
        <v>936975</v>
      </c>
      <c r="I25" s="49">
        <v>936975</v>
      </c>
      <c r="J25" s="49">
        <v>923352</v>
      </c>
      <c r="K25" s="49">
        <v>923352</v>
      </c>
    </row>
    <row r="26" spans="1:11" ht="12.75" customHeight="1" x14ac:dyDescent="0.2">
      <c r="A26" s="194" t="s">
        <v>440</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441</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49374</v>
      </c>
      <c r="I36" s="49">
        <v>49374</v>
      </c>
      <c r="J36" s="49">
        <v>74545</v>
      </c>
      <c r="K36" s="49">
        <v>74545</v>
      </c>
    </row>
    <row r="37" spans="1:11" ht="12.75" customHeight="1" x14ac:dyDescent="0.2">
      <c r="A37" s="221" t="s">
        <v>359</v>
      </c>
      <c r="B37" s="221"/>
      <c r="C37" s="221"/>
      <c r="D37" s="221"/>
      <c r="E37" s="221"/>
      <c r="F37" s="221"/>
      <c r="G37" s="12">
        <v>30</v>
      </c>
      <c r="H37" s="48">
        <f>SUM(H38:H47)</f>
        <v>1459</v>
      </c>
      <c r="I37" s="48">
        <f>SUM(I38:I47)</f>
        <v>1459</v>
      </c>
      <c r="J37" s="48">
        <f>SUM(J38:J47)</f>
        <v>641</v>
      </c>
      <c r="K37" s="48">
        <f>SUM(K38:K47)</f>
        <v>641</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1376</v>
      </c>
      <c r="I41" s="49">
        <v>1376</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83</v>
      </c>
      <c r="I44" s="49">
        <v>83</v>
      </c>
      <c r="J44" s="49">
        <v>641</v>
      </c>
      <c r="K44" s="49">
        <v>641</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360</v>
      </c>
      <c r="B48" s="221"/>
      <c r="C48" s="221"/>
      <c r="D48" s="221"/>
      <c r="E48" s="221"/>
      <c r="F48" s="221"/>
      <c r="G48" s="12">
        <v>41</v>
      </c>
      <c r="H48" s="48">
        <f>SUM(H49:H55)</f>
        <v>490177</v>
      </c>
      <c r="I48" s="48">
        <f>SUM(I49:I55)</f>
        <v>490177</v>
      </c>
      <c r="J48" s="48">
        <f>SUM(J49:J55)</f>
        <v>364999</v>
      </c>
      <c r="K48" s="48">
        <f>SUM(K49:K55)</f>
        <v>364999</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277677</v>
      </c>
      <c r="I51" s="49">
        <v>277677</v>
      </c>
      <c r="J51" s="49">
        <v>244749</v>
      </c>
      <c r="K51" s="49">
        <v>244749</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212500</v>
      </c>
      <c r="I55" s="49">
        <v>212500</v>
      </c>
      <c r="J55" s="49">
        <v>120250</v>
      </c>
      <c r="K55" s="49">
        <v>120250</v>
      </c>
    </row>
    <row r="56" spans="1:11" ht="22.15" customHeight="1" x14ac:dyDescent="0.2">
      <c r="A56" s="223" t="s">
        <v>148</v>
      </c>
      <c r="B56" s="223"/>
      <c r="C56" s="223"/>
      <c r="D56" s="223"/>
      <c r="E56" s="223"/>
      <c r="F56" s="223"/>
      <c r="G56" s="11">
        <v>49</v>
      </c>
      <c r="H56" s="49">
        <v>1789431</v>
      </c>
      <c r="I56" s="49">
        <v>1789431</v>
      </c>
      <c r="J56" s="49">
        <v>2387221</v>
      </c>
      <c r="K56" s="49">
        <v>2387221</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9275825</v>
      </c>
      <c r="I60" s="48">
        <f t="shared" ref="I60:K60" si="0">I8+I37+I56+I57</f>
        <v>9275825</v>
      </c>
      <c r="J60" s="48">
        <f t="shared" si="0"/>
        <v>9369941</v>
      </c>
      <c r="K60" s="48">
        <f t="shared" si="0"/>
        <v>9369941</v>
      </c>
    </row>
    <row r="61" spans="1:11" ht="12.75" customHeight="1" x14ac:dyDescent="0.2">
      <c r="A61" s="221" t="s">
        <v>362</v>
      </c>
      <c r="B61" s="221"/>
      <c r="C61" s="221"/>
      <c r="D61" s="221"/>
      <c r="E61" s="221"/>
      <c r="F61" s="221"/>
      <c r="G61" s="12">
        <v>54</v>
      </c>
      <c r="H61" s="48">
        <f>H14+H48+H58+H59</f>
        <v>7693086</v>
      </c>
      <c r="I61" s="48">
        <f t="shared" ref="I61:K61" si="1">I14+I48+I58+I59</f>
        <v>7693086</v>
      </c>
      <c r="J61" s="48">
        <f t="shared" si="1"/>
        <v>7349767</v>
      </c>
      <c r="K61" s="48">
        <f t="shared" si="1"/>
        <v>7349767</v>
      </c>
    </row>
    <row r="62" spans="1:11" ht="12.75" customHeight="1" x14ac:dyDescent="0.2">
      <c r="A62" s="221" t="s">
        <v>363</v>
      </c>
      <c r="B62" s="221"/>
      <c r="C62" s="221"/>
      <c r="D62" s="221"/>
      <c r="E62" s="221"/>
      <c r="F62" s="221"/>
      <c r="G62" s="12">
        <v>55</v>
      </c>
      <c r="H62" s="48">
        <f>H60-H61</f>
        <v>1582739</v>
      </c>
      <c r="I62" s="48">
        <f t="shared" ref="I62:K62" si="2">I60-I61</f>
        <v>1582739</v>
      </c>
      <c r="J62" s="48">
        <f t="shared" si="2"/>
        <v>2020174</v>
      </c>
      <c r="K62" s="48">
        <f t="shared" si="2"/>
        <v>2020174</v>
      </c>
    </row>
    <row r="63" spans="1:11" ht="12.75" customHeight="1" x14ac:dyDescent="0.2">
      <c r="A63" s="222" t="s">
        <v>364</v>
      </c>
      <c r="B63" s="222"/>
      <c r="C63" s="222"/>
      <c r="D63" s="222"/>
      <c r="E63" s="222"/>
      <c r="F63" s="222"/>
      <c r="G63" s="12">
        <v>56</v>
      </c>
      <c r="H63" s="48">
        <f>+IF((H60-H61)&gt;0,(H60-H61),0)</f>
        <v>1582739</v>
      </c>
      <c r="I63" s="48">
        <f t="shared" ref="I63:K63" si="3">+IF((I60-I61)&gt;0,(I60-I61),0)</f>
        <v>1582739</v>
      </c>
      <c r="J63" s="48">
        <f t="shared" si="3"/>
        <v>2020174</v>
      </c>
      <c r="K63" s="48">
        <f t="shared" si="3"/>
        <v>2020174</v>
      </c>
    </row>
    <row r="64" spans="1:11" ht="12.75" customHeight="1" x14ac:dyDescent="0.2">
      <c r="A64" s="222" t="s">
        <v>365</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1582739</v>
      </c>
      <c r="I66" s="48">
        <f t="shared" ref="I66:K66" si="5">I62-I65</f>
        <v>1582739</v>
      </c>
      <c r="J66" s="48">
        <f t="shared" si="5"/>
        <v>2020174</v>
      </c>
      <c r="K66" s="48">
        <f t="shared" si="5"/>
        <v>2020174</v>
      </c>
    </row>
    <row r="67" spans="1:11" ht="12.75" customHeight="1" x14ac:dyDescent="0.2">
      <c r="A67" s="222" t="s">
        <v>367</v>
      </c>
      <c r="B67" s="222"/>
      <c r="C67" s="222"/>
      <c r="D67" s="222"/>
      <c r="E67" s="222"/>
      <c r="F67" s="222"/>
      <c r="G67" s="12">
        <v>60</v>
      </c>
      <c r="H67" s="48">
        <f>+IF((H62-H65)&gt;0,(H62-H65),0)</f>
        <v>1582739</v>
      </c>
      <c r="I67" s="48">
        <f t="shared" ref="I67:K67" si="6">+IF((I62-I65)&gt;0,(I62-I65),0)</f>
        <v>1582739</v>
      </c>
      <c r="J67" s="48">
        <f t="shared" si="6"/>
        <v>2020174</v>
      </c>
      <c r="K67" s="48">
        <f t="shared" si="6"/>
        <v>2020174</v>
      </c>
    </row>
    <row r="68" spans="1:11" ht="12.75" customHeight="1" x14ac:dyDescent="0.2">
      <c r="A68" s="222" t="s">
        <v>368</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1582739</v>
      </c>
      <c r="I85" s="51">
        <f>I86+I87</f>
        <v>1582739</v>
      </c>
      <c r="J85" s="51">
        <f>J86+J87</f>
        <v>2020174</v>
      </c>
      <c r="K85" s="51">
        <f>K86+K87</f>
        <v>2020174</v>
      </c>
    </row>
    <row r="86" spans="1:11" ht="12.75" customHeight="1" x14ac:dyDescent="0.2">
      <c r="A86" s="211" t="s">
        <v>157</v>
      </c>
      <c r="B86" s="211"/>
      <c r="C86" s="211"/>
      <c r="D86" s="211"/>
      <c r="E86" s="211"/>
      <c r="F86" s="211"/>
      <c r="G86" s="11">
        <v>76</v>
      </c>
      <c r="H86" s="52">
        <v>1582739</v>
      </c>
      <c r="I86" s="52">
        <v>1582739</v>
      </c>
      <c r="J86" s="52">
        <v>2020174</v>
      </c>
      <c r="K86" s="52">
        <v>2020174</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1582739</v>
      </c>
      <c r="I89" s="52">
        <v>1582739</v>
      </c>
      <c r="J89" s="52">
        <v>2020174</v>
      </c>
      <c r="K89" s="52">
        <v>2020174</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1582739</v>
      </c>
      <c r="I109" s="51">
        <f>I89+I108</f>
        <v>1582739</v>
      </c>
      <c r="J109" s="51">
        <f t="shared" ref="J109:K109" si="12">J89+J108</f>
        <v>2020174</v>
      </c>
      <c r="K109" s="51">
        <f t="shared" si="12"/>
        <v>2020174</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1582739</v>
      </c>
      <c r="I111" s="51">
        <f>I112+I113</f>
        <v>1582739</v>
      </c>
      <c r="J111" s="51">
        <f>J112+J113</f>
        <v>2020174</v>
      </c>
      <c r="K111" s="51">
        <f>K112+K113</f>
        <v>2020174</v>
      </c>
    </row>
    <row r="112" spans="1:11" ht="12.75" customHeight="1" x14ac:dyDescent="0.2">
      <c r="A112" s="211" t="s">
        <v>113</v>
      </c>
      <c r="B112" s="211"/>
      <c r="C112" s="211"/>
      <c r="D112" s="211"/>
      <c r="E112" s="211"/>
      <c r="F112" s="211"/>
      <c r="G112" s="11">
        <v>100</v>
      </c>
      <c r="H112" s="52">
        <v>1582739</v>
      </c>
      <c r="I112" s="52">
        <v>1582739</v>
      </c>
      <c r="J112" s="52">
        <v>2020174</v>
      </c>
      <c r="K112" s="52">
        <v>2020174</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zoomScaleNormal="100" zoomScaleSheetLayoutView="100" workbookViewId="0">
      <selection activeCell="M52" sqref="M5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466</v>
      </c>
      <c r="B2" s="200"/>
      <c r="C2" s="200"/>
      <c r="D2" s="200"/>
      <c r="E2" s="200"/>
      <c r="F2" s="200"/>
      <c r="G2" s="200"/>
      <c r="H2" s="200"/>
      <c r="I2" s="200"/>
    </row>
    <row r="3" spans="1:9" x14ac:dyDescent="0.2">
      <c r="A3" s="250" t="s">
        <v>446</v>
      </c>
      <c r="B3" s="251"/>
      <c r="C3" s="251"/>
      <c r="D3" s="251"/>
      <c r="E3" s="251"/>
      <c r="F3" s="251"/>
      <c r="G3" s="251"/>
      <c r="H3" s="251"/>
      <c r="I3" s="251"/>
    </row>
    <row r="4" spans="1:9" x14ac:dyDescent="0.2">
      <c r="A4" s="249" t="s">
        <v>468</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1582739</v>
      </c>
      <c r="I8" s="64">
        <v>2020174</v>
      </c>
    </row>
    <row r="9" spans="1:9" ht="12.75" customHeight="1" x14ac:dyDescent="0.2">
      <c r="A9" s="245" t="s">
        <v>171</v>
      </c>
      <c r="B9" s="245"/>
      <c r="C9" s="245"/>
      <c r="D9" s="245"/>
      <c r="E9" s="245"/>
      <c r="F9" s="245"/>
      <c r="G9" s="65">
        <v>2</v>
      </c>
      <c r="H9" s="66">
        <f>H10+H11+H12+H13+H14+H15+H16+H17</f>
        <v>-691577</v>
      </c>
      <c r="I9" s="66">
        <f>I10+I11+I12+I13+I14+I15+I16+I17</f>
        <v>-1318351</v>
      </c>
    </row>
    <row r="10" spans="1:9" ht="12.75" customHeight="1" x14ac:dyDescent="0.2">
      <c r="A10" s="224" t="s">
        <v>172</v>
      </c>
      <c r="B10" s="224"/>
      <c r="C10" s="224"/>
      <c r="D10" s="224"/>
      <c r="E10" s="224"/>
      <c r="F10" s="224"/>
      <c r="G10" s="63">
        <v>3</v>
      </c>
      <c r="H10" s="64">
        <v>858579</v>
      </c>
      <c r="I10" s="64">
        <v>882663</v>
      </c>
    </row>
    <row r="11" spans="1:9" ht="22.15" customHeight="1" x14ac:dyDescent="0.2">
      <c r="A11" s="224" t="s">
        <v>173</v>
      </c>
      <c r="B11" s="224"/>
      <c r="C11" s="224"/>
      <c r="D11" s="224"/>
      <c r="E11" s="224"/>
      <c r="F11" s="224"/>
      <c r="G11" s="63">
        <v>4</v>
      </c>
      <c r="H11" s="64">
        <v>0</v>
      </c>
      <c r="I11" s="64">
        <v>-57901</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-83</v>
      </c>
      <c r="I13" s="64">
        <v>-641</v>
      </c>
    </row>
    <row r="14" spans="1:9" ht="12.75" customHeight="1" x14ac:dyDescent="0.2">
      <c r="A14" s="224" t="s">
        <v>176</v>
      </c>
      <c r="B14" s="224"/>
      <c r="C14" s="224"/>
      <c r="D14" s="224"/>
      <c r="E14" s="224"/>
      <c r="F14" s="224"/>
      <c r="G14" s="63">
        <v>7</v>
      </c>
      <c r="H14" s="64">
        <v>490177</v>
      </c>
      <c r="I14" s="64">
        <v>244749</v>
      </c>
    </row>
    <row r="15" spans="1:9" ht="12.75" customHeight="1" x14ac:dyDescent="0.2">
      <c r="A15" s="224" t="s">
        <v>177</v>
      </c>
      <c r="B15" s="224"/>
      <c r="C15" s="224"/>
      <c r="D15" s="224"/>
      <c r="E15" s="224"/>
      <c r="F15" s="224"/>
      <c r="G15" s="63">
        <v>8</v>
      </c>
      <c r="H15" s="64">
        <v>-250819</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-1789431</v>
      </c>
      <c r="I17" s="64">
        <v>-2387221</v>
      </c>
    </row>
    <row r="18" spans="1:9" ht="28.15" customHeight="1" x14ac:dyDescent="0.2">
      <c r="A18" s="241" t="s">
        <v>306</v>
      </c>
      <c r="B18" s="241"/>
      <c r="C18" s="241"/>
      <c r="D18" s="241"/>
      <c r="E18" s="241"/>
      <c r="F18" s="241"/>
      <c r="G18" s="65">
        <v>11</v>
      </c>
      <c r="H18" s="66">
        <f>H8+H9</f>
        <v>891162</v>
      </c>
      <c r="I18" s="66">
        <f>I8+I9</f>
        <v>701823</v>
      </c>
    </row>
    <row r="19" spans="1:9" ht="12.75" customHeight="1" x14ac:dyDescent="0.2">
      <c r="A19" s="245" t="s">
        <v>180</v>
      </c>
      <c r="B19" s="245"/>
      <c r="C19" s="245"/>
      <c r="D19" s="245"/>
      <c r="E19" s="245"/>
      <c r="F19" s="245"/>
      <c r="G19" s="65">
        <v>12</v>
      </c>
      <c r="H19" s="66">
        <f>H20+H21+H22+H23</f>
        <v>1268948</v>
      </c>
      <c r="I19" s="66">
        <f>I20+I21+I22+I23</f>
        <v>177660</v>
      </c>
    </row>
    <row r="20" spans="1:9" ht="12.75" customHeight="1" x14ac:dyDescent="0.2">
      <c r="A20" s="224" t="s">
        <v>181</v>
      </c>
      <c r="B20" s="224"/>
      <c r="C20" s="224"/>
      <c r="D20" s="224"/>
      <c r="E20" s="224"/>
      <c r="F20" s="224"/>
      <c r="G20" s="63">
        <v>13</v>
      </c>
      <c r="H20" s="64">
        <v>796752</v>
      </c>
      <c r="I20" s="64">
        <v>-408220</v>
      </c>
    </row>
    <row r="21" spans="1:9" ht="12.75" customHeight="1" x14ac:dyDescent="0.2">
      <c r="A21" s="224" t="s">
        <v>182</v>
      </c>
      <c r="B21" s="224"/>
      <c r="C21" s="224"/>
      <c r="D21" s="224"/>
      <c r="E21" s="224"/>
      <c r="F21" s="224"/>
      <c r="G21" s="63">
        <v>14</v>
      </c>
      <c r="H21" s="64">
        <v>147974</v>
      </c>
      <c r="I21" s="64">
        <v>542866</v>
      </c>
    </row>
    <row r="22" spans="1:9" ht="12.75" customHeight="1" x14ac:dyDescent="0.2">
      <c r="A22" s="224" t="s">
        <v>183</v>
      </c>
      <c r="B22" s="224"/>
      <c r="C22" s="224"/>
      <c r="D22" s="224"/>
      <c r="E22" s="224"/>
      <c r="F22" s="224"/>
      <c r="G22" s="63">
        <v>15</v>
      </c>
      <c r="H22" s="64">
        <v>-59981</v>
      </c>
      <c r="I22" s="64">
        <v>43014</v>
      </c>
    </row>
    <row r="23" spans="1:9" ht="12.75" customHeight="1" x14ac:dyDescent="0.2">
      <c r="A23" s="224" t="s">
        <v>184</v>
      </c>
      <c r="B23" s="224"/>
      <c r="C23" s="224"/>
      <c r="D23" s="224"/>
      <c r="E23" s="224"/>
      <c r="F23" s="224"/>
      <c r="G23" s="63">
        <v>16</v>
      </c>
      <c r="H23" s="64">
        <v>384203</v>
      </c>
      <c r="I23" s="64">
        <v>0</v>
      </c>
    </row>
    <row r="24" spans="1:9" ht="12.75" customHeight="1" x14ac:dyDescent="0.2">
      <c r="A24" s="241" t="s">
        <v>185</v>
      </c>
      <c r="B24" s="241"/>
      <c r="C24" s="241"/>
      <c r="D24" s="241"/>
      <c r="E24" s="241"/>
      <c r="F24" s="241"/>
      <c r="G24" s="65">
        <v>17</v>
      </c>
      <c r="H24" s="66">
        <f>H18+H19</f>
        <v>2160110</v>
      </c>
      <c r="I24" s="66">
        <f>I18+I19</f>
        <v>879483</v>
      </c>
    </row>
    <row r="25" spans="1:9" ht="12.75" customHeight="1" x14ac:dyDescent="0.2">
      <c r="A25" s="190" t="s">
        <v>186</v>
      </c>
      <c r="B25" s="190"/>
      <c r="C25" s="190"/>
      <c r="D25" s="190"/>
      <c r="E25" s="190"/>
      <c r="F25" s="190"/>
      <c r="G25" s="63">
        <v>18</v>
      </c>
      <c r="H25" s="64">
        <v>-279826</v>
      </c>
      <c r="I25" s="64">
        <v>-237321</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1880284</v>
      </c>
      <c r="I27" s="66">
        <f>I24+I25+I26</f>
        <v>642162</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29678</v>
      </c>
      <c r="I29" s="67">
        <v>69566</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3687</v>
      </c>
      <c r="I31" s="67">
        <v>211</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60000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93365</v>
      </c>
      <c r="I35" s="68">
        <f>I29+I30+I31+I32+I33+I34</f>
        <v>69777</v>
      </c>
    </row>
    <row r="36" spans="1:9" ht="22.9" customHeight="1" x14ac:dyDescent="0.2">
      <c r="A36" s="190" t="s">
        <v>197</v>
      </c>
      <c r="B36" s="190"/>
      <c r="C36" s="190"/>
      <c r="D36" s="190"/>
      <c r="E36" s="190"/>
      <c r="F36" s="190"/>
      <c r="G36" s="63">
        <v>28</v>
      </c>
      <c r="H36" s="67">
        <v>-487301</v>
      </c>
      <c r="I36" s="67">
        <v>-872654</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-487301</v>
      </c>
      <c r="I41" s="68">
        <f>I36+I37+I38+I39+I40</f>
        <v>-872654</v>
      </c>
    </row>
    <row r="42" spans="1:9" ht="29.45" customHeight="1" x14ac:dyDescent="0.2">
      <c r="A42" s="242" t="s">
        <v>203</v>
      </c>
      <c r="B42" s="242"/>
      <c r="C42" s="242"/>
      <c r="D42" s="242"/>
      <c r="E42" s="242"/>
      <c r="F42" s="242"/>
      <c r="G42" s="65">
        <v>34</v>
      </c>
      <c r="H42" s="68">
        <f>H35+H41</f>
        <v>-393936</v>
      </c>
      <c r="I42" s="68">
        <f>I35+I41</f>
        <v>-802877</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0</v>
      </c>
      <c r="I48" s="68">
        <f>I44+I45+I46+I47</f>
        <v>0</v>
      </c>
    </row>
    <row r="49" spans="1:9" ht="24.6" customHeight="1" x14ac:dyDescent="0.2">
      <c r="A49" s="190" t="s">
        <v>305</v>
      </c>
      <c r="B49" s="190"/>
      <c r="C49" s="190"/>
      <c r="D49" s="190"/>
      <c r="E49" s="190"/>
      <c r="F49" s="190"/>
      <c r="G49" s="63">
        <v>40</v>
      </c>
      <c r="H49" s="67">
        <v>-596619</v>
      </c>
      <c r="I49" s="67">
        <v>-679774</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-27123</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-3581477</v>
      </c>
      <c r="I53" s="67">
        <v>-436670</v>
      </c>
    </row>
    <row r="54" spans="1:9" ht="30.6" customHeight="1" x14ac:dyDescent="0.2">
      <c r="A54" s="241" t="s">
        <v>214</v>
      </c>
      <c r="B54" s="241"/>
      <c r="C54" s="241"/>
      <c r="D54" s="241"/>
      <c r="E54" s="241"/>
      <c r="F54" s="241"/>
      <c r="G54" s="65">
        <v>45</v>
      </c>
      <c r="H54" s="68">
        <f>H49+H50+H51+H52+H53</f>
        <v>-4178096</v>
      </c>
      <c r="I54" s="68">
        <f>I49+I50+I51+I52+I53</f>
        <v>-1143567</v>
      </c>
    </row>
    <row r="55" spans="1:9" ht="29.45" customHeight="1" x14ac:dyDescent="0.2">
      <c r="A55" s="242" t="s">
        <v>215</v>
      </c>
      <c r="B55" s="242"/>
      <c r="C55" s="242"/>
      <c r="D55" s="242"/>
      <c r="E55" s="242"/>
      <c r="F55" s="242"/>
      <c r="G55" s="65">
        <v>46</v>
      </c>
      <c r="H55" s="68">
        <f>H48+H54</f>
        <v>-4178096</v>
      </c>
      <c r="I55" s="68">
        <f>I48+I54</f>
        <v>-1143567</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-2691748</v>
      </c>
      <c r="I57" s="68">
        <f>I27+I42+I55+I56</f>
        <v>-1304282</v>
      </c>
    </row>
    <row r="58" spans="1:9" x14ac:dyDescent="0.2">
      <c r="A58" s="244" t="s">
        <v>218</v>
      </c>
      <c r="B58" s="244"/>
      <c r="C58" s="244"/>
      <c r="D58" s="244"/>
      <c r="E58" s="244"/>
      <c r="F58" s="244"/>
      <c r="G58" s="63">
        <v>49</v>
      </c>
      <c r="H58" s="67">
        <v>5458288</v>
      </c>
      <c r="I58" s="67">
        <v>8066452</v>
      </c>
    </row>
    <row r="59" spans="1:9" ht="31.15" customHeight="1" x14ac:dyDescent="0.2">
      <c r="A59" s="242" t="s">
        <v>219</v>
      </c>
      <c r="B59" s="242"/>
      <c r="C59" s="242"/>
      <c r="D59" s="242"/>
      <c r="E59" s="242"/>
      <c r="F59" s="242"/>
      <c r="G59" s="65">
        <v>50</v>
      </c>
      <c r="H59" s="68">
        <f>H57+H58</f>
        <v>2766540</v>
      </c>
      <c r="I59" s="68">
        <f>I57+I58</f>
        <v>6762170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H8" sqref="A8: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466</v>
      </c>
      <c r="B2" s="200"/>
      <c r="C2" s="200"/>
      <c r="D2" s="200"/>
      <c r="E2" s="200"/>
      <c r="F2" s="200"/>
      <c r="G2" s="200"/>
      <c r="H2" s="200"/>
      <c r="I2" s="200"/>
    </row>
    <row r="3" spans="1:9" x14ac:dyDescent="0.2">
      <c r="A3" s="256" t="s">
        <v>446</v>
      </c>
      <c r="B3" s="257"/>
      <c r="C3" s="257"/>
      <c r="D3" s="257"/>
      <c r="E3" s="257"/>
      <c r="F3" s="257"/>
      <c r="G3" s="257"/>
      <c r="H3" s="257"/>
      <c r="I3" s="257"/>
    </row>
    <row r="4" spans="1:9" x14ac:dyDescent="0.2">
      <c r="A4" s="249" t="s">
        <v>468</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C1" zoomScale="90" zoomScaleNormal="100" zoomScaleSheetLayoutView="90" workbookViewId="0">
      <selection activeCell="H7" sqref="H7:Y3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45747</v>
      </c>
      <c r="H2" s="27"/>
      <c r="I2" s="27"/>
      <c r="J2" s="27"/>
      <c r="K2" s="26"/>
      <c r="X2" s="28" t="s">
        <v>446</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67402375</v>
      </c>
      <c r="I7" s="33">
        <v>9290548</v>
      </c>
      <c r="J7" s="33">
        <v>0</v>
      </c>
      <c r="K7" s="33">
        <v>0</v>
      </c>
      <c r="L7" s="33">
        <v>0</v>
      </c>
      <c r="M7" s="33">
        <v>0</v>
      </c>
      <c r="N7" s="33">
        <v>0</v>
      </c>
      <c r="O7" s="33">
        <v>10930957</v>
      </c>
      <c r="P7" s="33">
        <v>0</v>
      </c>
      <c r="Q7" s="33">
        <v>0</v>
      </c>
      <c r="R7" s="33">
        <v>0</v>
      </c>
      <c r="S7" s="33">
        <v>0</v>
      </c>
      <c r="T7" s="33">
        <v>0</v>
      </c>
      <c r="U7" s="33">
        <v>-20727963</v>
      </c>
      <c r="V7" s="33">
        <v>8178077</v>
      </c>
      <c r="W7" s="34">
        <f>H7+I7+J7+K7-L7+M7+N7+O7+P7+Q7+R7+U7+V7+S7+T7</f>
        <v>75073994</v>
      </c>
      <c r="X7" s="33">
        <v>0</v>
      </c>
      <c r="Y7" s="34">
        <f>W7+X7</f>
        <v>75073994</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67402375</v>
      </c>
      <c r="I10" s="34">
        <f t="shared" ref="I10:Y10" si="2">I7+I8+I9</f>
        <v>9290548</v>
      </c>
      <c r="J10" s="34">
        <f t="shared" si="2"/>
        <v>0</v>
      </c>
      <c r="K10" s="34">
        <f>K7+K8+K9</f>
        <v>0</v>
      </c>
      <c r="L10" s="34">
        <f t="shared" si="2"/>
        <v>0</v>
      </c>
      <c r="M10" s="34">
        <f t="shared" si="2"/>
        <v>0</v>
      </c>
      <c r="N10" s="34">
        <f t="shared" si="2"/>
        <v>0</v>
      </c>
      <c r="O10" s="34">
        <f t="shared" si="2"/>
        <v>10930957</v>
      </c>
      <c r="P10" s="34">
        <f t="shared" si="2"/>
        <v>0</v>
      </c>
      <c r="Q10" s="34">
        <f t="shared" si="2"/>
        <v>0</v>
      </c>
      <c r="R10" s="34">
        <f t="shared" si="2"/>
        <v>0</v>
      </c>
      <c r="S10" s="34">
        <f t="shared" si="2"/>
        <v>0</v>
      </c>
      <c r="T10" s="34">
        <f t="shared" si="2"/>
        <v>0</v>
      </c>
      <c r="U10" s="34">
        <f t="shared" si="2"/>
        <v>-20727963</v>
      </c>
      <c r="V10" s="34">
        <f t="shared" si="2"/>
        <v>8178077</v>
      </c>
      <c r="W10" s="34">
        <f t="shared" si="2"/>
        <v>75073994</v>
      </c>
      <c r="X10" s="34">
        <f t="shared" si="2"/>
        <v>0</v>
      </c>
      <c r="Y10" s="34">
        <f t="shared" si="2"/>
        <v>75073994</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9065188</v>
      </c>
      <c r="W11" s="34">
        <f t="shared" ref="W11:W29" si="3">H11+I11+J11+K11-L11+M11+N11+O11+P11+Q11+R11+U11+V11+S11+T11</f>
        <v>9065188</v>
      </c>
      <c r="X11" s="33">
        <v>0</v>
      </c>
      <c r="Y11" s="34">
        <f t="shared" ref="Y11:Y29" si="4">W11+X11</f>
        <v>9065188</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8178077</v>
      </c>
      <c r="V28" s="33">
        <v>-8178077</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67402375</v>
      </c>
      <c r="I30" s="36">
        <f t="shared" ref="I30:Y30" si="5">SUM(I10:I29)</f>
        <v>9290548</v>
      </c>
      <c r="J30" s="36">
        <f t="shared" si="5"/>
        <v>0</v>
      </c>
      <c r="K30" s="36">
        <f t="shared" si="5"/>
        <v>0</v>
      </c>
      <c r="L30" s="36">
        <f t="shared" si="5"/>
        <v>0</v>
      </c>
      <c r="M30" s="36">
        <f t="shared" si="5"/>
        <v>0</v>
      </c>
      <c r="N30" s="36">
        <f t="shared" si="5"/>
        <v>0</v>
      </c>
      <c r="O30" s="36">
        <f t="shared" si="5"/>
        <v>10930957</v>
      </c>
      <c r="P30" s="36">
        <f t="shared" si="5"/>
        <v>0</v>
      </c>
      <c r="Q30" s="36">
        <f t="shared" si="5"/>
        <v>0</v>
      </c>
      <c r="R30" s="36">
        <f t="shared" si="5"/>
        <v>0</v>
      </c>
      <c r="S30" s="36">
        <f t="shared" si="5"/>
        <v>0</v>
      </c>
      <c r="T30" s="36">
        <f t="shared" si="5"/>
        <v>0</v>
      </c>
      <c r="U30" s="36">
        <f t="shared" si="5"/>
        <v>-12549886</v>
      </c>
      <c r="V30" s="36">
        <f t="shared" si="5"/>
        <v>9065188</v>
      </c>
      <c r="W30" s="36">
        <f t="shared" si="5"/>
        <v>84139182</v>
      </c>
      <c r="X30" s="36">
        <f t="shared" si="5"/>
        <v>0</v>
      </c>
      <c r="Y30" s="36">
        <f t="shared" si="5"/>
        <v>84139182</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9065188</v>
      </c>
      <c r="W33" s="34">
        <f t="shared" si="8"/>
        <v>9065188</v>
      </c>
      <c r="X33" s="34">
        <f t="shared" si="8"/>
        <v>0</v>
      </c>
      <c r="Y33" s="34">
        <f t="shared" si="8"/>
        <v>9065188</v>
      </c>
    </row>
    <row r="34" spans="1:25" ht="30.75" customHeight="1" x14ac:dyDescent="0.2">
      <c r="A34" s="276" t="s">
        <v>427</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8178077</v>
      </c>
      <c r="V34" s="36">
        <f t="shared" si="10"/>
        <v>-8178077</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67402375</v>
      </c>
      <c r="I36" s="33">
        <v>9290548</v>
      </c>
      <c r="J36" s="33">
        <v>0</v>
      </c>
      <c r="K36" s="33">
        <v>0</v>
      </c>
      <c r="L36" s="33">
        <v>0</v>
      </c>
      <c r="M36" s="33">
        <v>0</v>
      </c>
      <c r="N36" s="33">
        <v>0</v>
      </c>
      <c r="O36" s="33">
        <v>10930957</v>
      </c>
      <c r="P36" s="33">
        <v>0</v>
      </c>
      <c r="Q36" s="33">
        <v>0</v>
      </c>
      <c r="R36" s="33">
        <v>0</v>
      </c>
      <c r="S36" s="33">
        <v>0</v>
      </c>
      <c r="T36" s="33">
        <v>0</v>
      </c>
      <c r="U36" s="33">
        <v>-12549886</v>
      </c>
      <c r="V36" s="33">
        <v>9065188</v>
      </c>
      <c r="W36" s="37">
        <f>H36+I36+J36+K36-L36+M36+N36+O36+P36+Q36+R36+U36+V36+S36+T36</f>
        <v>84139182</v>
      </c>
      <c r="X36" s="33">
        <v>0</v>
      </c>
      <c r="Y36" s="37">
        <f t="shared" ref="Y36:Y38" si="12">W36+X36</f>
        <v>84139182</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67402375</v>
      </c>
      <c r="I39" s="34">
        <f t="shared" ref="I39:Y39" si="14">I36+I37+I38</f>
        <v>9290548</v>
      </c>
      <c r="J39" s="34">
        <f t="shared" si="14"/>
        <v>0</v>
      </c>
      <c r="K39" s="34">
        <f t="shared" si="14"/>
        <v>0</v>
      </c>
      <c r="L39" s="34">
        <f t="shared" si="14"/>
        <v>0</v>
      </c>
      <c r="M39" s="34">
        <f t="shared" si="14"/>
        <v>0</v>
      </c>
      <c r="N39" s="34">
        <f t="shared" si="14"/>
        <v>0</v>
      </c>
      <c r="O39" s="34">
        <f t="shared" si="14"/>
        <v>10930957</v>
      </c>
      <c r="P39" s="34">
        <f t="shared" si="14"/>
        <v>0</v>
      </c>
      <c r="Q39" s="34">
        <f t="shared" si="14"/>
        <v>0</v>
      </c>
      <c r="R39" s="34">
        <f t="shared" si="14"/>
        <v>0</v>
      </c>
      <c r="S39" s="34">
        <f t="shared" si="14"/>
        <v>0</v>
      </c>
      <c r="T39" s="34">
        <f t="shared" si="14"/>
        <v>0</v>
      </c>
      <c r="U39" s="34">
        <f t="shared" si="14"/>
        <v>-12549886</v>
      </c>
      <c r="V39" s="34">
        <f t="shared" si="14"/>
        <v>9065188</v>
      </c>
      <c r="W39" s="34">
        <f t="shared" si="14"/>
        <v>84139182</v>
      </c>
      <c r="X39" s="34">
        <f t="shared" si="14"/>
        <v>0</v>
      </c>
      <c r="Y39" s="34">
        <f t="shared" si="14"/>
        <v>84139182</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2020174</v>
      </c>
      <c r="W40" s="37">
        <f t="shared" ref="W40:W58" si="15">H40+I40+J40+K40-L40+M40+N40+O40+P40+Q40+R40+U40+V40+S40+T40</f>
        <v>2020174</v>
      </c>
      <c r="X40" s="33">
        <v>0</v>
      </c>
      <c r="Y40" s="37">
        <f t="shared" ref="Y40:Y58" si="16">W40+X40</f>
        <v>2020174</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9065188</v>
      </c>
      <c r="V57" s="33">
        <v>-9065188</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67402375</v>
      </c>
      <c r="I59" s="36">
        <f t="shared" ref="I59:Y59" si="17">SUM(I39:I58)</f>
        <v>9290548</v>
      </c>
      <c r="J59" s="36">
        <f t="shared" si="17"/>
        <v>0</v>
      </c>
      <c r="K59" s="36">
        <f t="shared" si="17"/>
        <v>0</v>
      </c>
      <c r="L59" s="36">
        <f t="shared" si="17"/>
        <v>0</v>
      </c>
      <c r="M59" s="36">
        <f t="shared" si="17"/>
        <v>0</v>
      </c>
      <c r="N59" s="36">
        <f t="shared" si="17"/>
        <v>0</v>
      </c>
      <c r="O59" s="36">
        <f t="shared" si="17"/>
        <v>10930957</v>
      </c>
      <c r="P59" s="36">
        <f t="shared" si="17"/>
        <v>0</v>
      </c>
      <c r="Q59" s="36">
        <f t="shared" si="17"/>
        <v>0</v>
      </c>
      <c r="R59" s="36">
        <f t="shared" si="17"/>
        <v>0</v>
      </c>
      <c r="S59" s="36">
        <f t="shared" si="17"/>
        <v>0</v>
      </c>
      <c r="T59" s="36">
        <f t="shared" si="17"/>
        <v>0</v>
      </c>
      <c r="U59" s="36">
        <f t="shared" si="17"/>
        <v>-3484698</v>
      </c>
      <c r="V59" s="36">
        <f t="shared" si="17"/>
        <v>2020174</v>
      </c>
      <c r="W59" s="36">
        <f t="shared" si="17"/>
        <v>86159356</v>
      </c>
      <c r="X59" s="36">
        <f t="shared" si="17"/>
        <v>0</v>
      </c>
      <c r="Y59" s="36">
        <f t="shared" si="17"/>
        <v>86159356</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2020174</v>
      </c>
      <c r="W62" s="37">
        <f t="shared" si="20"/>
        <v>2020174</v>
      </c>
      <c r="X62" s="37">
        <f t="shared" si="20"/>
        <v>0</v>
      </c>
      <c r="Y62" s="37">
        <f t="shared" si="20"/>
        <v>2020174</v>
      </c>
    </row>
    <row r="63" spans="1:25" ht="29.25" customHeight="1" x14ac:dyDescent="0.2">
      <c r="A63" s="276" t="s">
        <v>434</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9065188</v>
      </c>
      <c r="V63" s="38">
        <f t="shared" si="22"/>
        <v>-9065188</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30" zoomScale="66" zoomScaleNormal="66" workbookViewId="0">
      <selection activeCell="A42" sqref="A42"/>
    </sheetView>
  </sheetViews>
  <sheetFormatPr defaultRowHeight="12.75" x14ac:dyDescent="0.2"/>
  <cols>
    <col min="9" max="9" width="95" customWidth="1"/>
  </cols>
  <sheetData>
    <row r="1" spans="1:9"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2025-04-29T09:03:43Z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