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46A4AF7A-F2B6-456C-A6DD-0AB311331E00}"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H49" i="21"/>
  <c r="H51" i="21" s="1"/>
  <c r="I55" i="20"/>
  <c r="I24" i="20"/>
  <c r="I27" i="20" s="1"/>
  <c r="K60" i="19"/>
  <c r="K14" i="19"/>
  <c r="K61" i="19" s="1"/>
  <c r="J60" i="19"/>
  <c r="I75" i="18"/>
  <c r="I131" i="18" s="1"/>
  <c r="I44" i="18"/>
  <c r="W61" i="22"/>
  <c r="H57" i="20"/>
  <c r="H59" i="20" s="1"/>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2" i="19"/>
  <c r="K67" i="19" s="1"/>
  <c r="K63" i="19"/>
  <c r="J63" i="19"/>
  <c r="I72" i="18"/>
  <c r="H64" i="19"/>
  <c r="I63" i="19"/>
  <c r="I64" i="19"/>
  <c r="I62" i="19"/>
  <c r="H62" i="19"/>
  <c r="H68" i="19" s="1"/>
  <c r="H63" i="19"/>
  <c r="J62" i="19"/>
  <c r="J66" i="19" s="1"/>
  <c r="J64" i="19"/>
  <c r="K66" i="19" l="1"/>
  <c r="K68" i="19"/>
  <c r="H66" i="19"/>
  <c r="H67" i="19"/>
  <c r="I68" i="19"/>
  <c r="I67" i="19"/>
  <c r="I66" i="19"/>
  <c r="J67" i="19"/>
  <c r="J68" i="19"/>
</calcChain>
</file>

<file path=xl/sharedStrings.xml><?xml version="1.0" encoding="utf-8"?>
<sst xmlns="http://schemas.openxmlformats.org/spreadsheetml/2006/main" count="519" uniqueCount="452">
  <si>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</si>
  <si>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</si>
  <si>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</si>
  <si>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</si>
  <si>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</si>
  <si>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</si>
  <si>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</si>
  <si>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</si>
  <si>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</si>
  <si>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</si>
  <si>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</si>
  <si>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</si>
  <si>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</si>
  <si>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</si>
  <si>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</si>
  <si>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</si>
  <si>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</si>
  <si>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</si>
  <si>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</si>
  <si>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</si>
  <si>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</si>
  <si>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</si>
  <si>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</si>
  <si>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</si>
  <si>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</si>
  <si>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</si>
  <si>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</si>
  <si>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</si>
  <si>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</si>
  <si>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</si>
  <si>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</si>
  <si>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</si>
  <si>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</si>
  <si>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</si>
  <si>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</si>
  <si>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</si>
  <si>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</si>
  <si>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</si>
  <si>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</si>
  <si>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</si>
  <si>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</si>
  <si>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</si>
  <si>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</si>
  <si>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</si>
  <si>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</si>
  <si>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</si>
  <si>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</si>
  <si>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</si>
  <si>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</si>
  <si>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</si>
  <si>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</si>
  <si>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</si>
  <si>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</si>
  <si>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</si>
  <si>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</si>
  <si>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</si>
  <si>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</si>
  <si>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</si>
  <si>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</si>
  <si>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</si>
  <si>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</si>
  <si>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</si>
  <si>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</si>
  <si>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</si>
  <si>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</si>
  <si>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</si>
  <si>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</si>
  <si>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</si>
  <si>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</si>
  <si>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</si>
  <si>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</si>
  <si>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</si>
  <si>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</si>
  <si>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</si>
  <si>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</si>
  <si>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</si>
  <si>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</si>
  <si>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</si>
  <si>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</si>
  <si>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</si>
  <si>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</si>
  <si>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</si>
  <si>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</si>
  <si>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</si>
  <si>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</si>
  <si>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</si>
  <si>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</si>
  <si>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</si>
  <si>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</si>
  <si>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</si>
  <si>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</si>
  <si>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</si>
  <si>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</si>
  <si>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</si>
  <si>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</si>
  <si>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</si>
  <si>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</si>
  <si>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</si>
  <si>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</si>
  <si>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</si>
  <si>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</si>
  <si>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</si>
  <si>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</si>
  <si>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</si>
  <si>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</si>
  <si>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</si>
  <si>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</si>
  <si>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</si>
  <si>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</si>
  <si>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</si>
  <si>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</si>
  <si>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</si>
  <si>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</si>
  <si>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</si>
  <si>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</si>
  <si>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</si>
  <si>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</si>
  <si>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</si>
  <si>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</si>
  <si>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</si>
  <si>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</si>
  <si>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</si>
  <si>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</si>
  <si>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</si>
  <si>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</si>
  <si>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</si>
  <si>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</si>
  <si>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</si>
  <si>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</si>
  <si>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</si>
  <si>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</si>
  <si>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</si>
  <si>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</si>
  <si>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</si>
  <si>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</si>
  <si>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</si>
  <si>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</si>
  <si>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</si>
  <si>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</si>
  <si>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</si>
  <si>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</si>
  <si>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</si>
  <si>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</si>
  <si>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</si>
  <si>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</si>
  <si>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</si>
  <si>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</si>
  <si>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</si>
  <si>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</si>
  <si>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</si>
  <si>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</si>
  <si>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</si>
  <si>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</si>
  <si>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</si>
  <si>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</si>
  <si>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</si>
  <si>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</si>
  <si>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</si>
  <si>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</si>
  <si>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</si>
  <si>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</si>
  <si>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</si>
  <si>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</si>
  <si>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</si>
  <si>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</si>
  <si>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</si>
  <si>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</si>
  <si>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</si>
  <si>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</si>
  <si>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</si>
  <si>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</si>
  <si>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</si>
  <si>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</si>
  <si>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</si>
  <si>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</si>
  <si>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</si>
  <si>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</si>
  <si>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</si>
  <si>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</si>
  <si>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</si>
  <si>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</si>
  <si>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</si>
  <si>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</si>
  <si>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</si>
  <si>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</si>
  <si>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</si>
  <si>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</si>
  <si>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</si>
  <si>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</si>
  <si>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</si>
  <si>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</si>
  <si>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</si>
  <si>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</si>
  <si>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</si>
  <si>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</si>
  <si>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</si>
  <si>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</si>
  <si>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</si>
  <si>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</si>
  <si>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</si>
  <si>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</si>
  <si>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</si>
  <si>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</si>
  <si>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</si>
  <si>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</si>
  <si>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</si>
  <si>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</si>
  <si>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</si>
  <si>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</si>
  <si>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</si>
  <si>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</si>
  <si>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</si>
  <si>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</si>
  <si>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</si>
  <si>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</si>
  <si>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</si>
  <si>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</si>
  <si>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</si>
  <si>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</si>
  <si>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</si>
  <si>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</si>
  <si>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</si>
  <si>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</si>
  <si>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</si>
  <si>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</si>
  <si>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</si>
  <si>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</si>
  <si>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</si>
  <si>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</si>
  <si>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</si>
  <si>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</si>
  <si>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</si>
  <si>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</si>
  <si>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</si>
  <si>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</si>
  <si>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</si>
  <si>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</si>
  <si>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</si>
  <si>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</si>
  <si>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</si>
  <si>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</si>
  <si>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</si>
  <si>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</si>
  <si>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</si>
  <si>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</si>
  <si>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</si>
  <si>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</si>
  <si>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</si>
  <si>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</si>
  <si>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</si>
  <si>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</si>
  <si>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</si>
  <si>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</si>
  <si>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</si>
  <si>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</si>
  <si>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</si>
  <si>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</si>
  <si>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</si>
  <si>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</si>
  <si>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</si>
  <si>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</si>
  <si>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</si>
  <si>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</si>
  <si>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</si>
  <si>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</si>
  <si>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</si>
  <si>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</si>
  <si>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</si>
  <si>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</si>
  <si>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</si>
  <si>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</si>
  <si>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</si>
  <si>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</si>
  <si>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</si>
  <si>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</si>
  <si>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</si>
  <si>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</si>
  <si>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</si>
  <si>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</si>
  <si>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</si>
  <si>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</si>
  <si>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</si>
  <si>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</si>
  <si>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</si>
  <si>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</si>
  <si>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</si>
  <si>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</si>
  <si>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</si>
  <si>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</si>
  <si>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</si>
  <si>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</si>
  <si>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</si>
  <si>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</si>
  <si>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</si>
  <si>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</si>
  <si>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</si>
  <si>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</si>
  <si>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</si>
  <si>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</si>
  <si>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</si>
  <si>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</si>
  <si>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</si>
  <si>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</si>
  <si>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</si>
  <si>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</si>
  <si>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</si>
  <si>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</si>
  <si>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</si>
  <si>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</si>
  <si>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</si>
  <si>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</si>
  <si>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</si>
  <si>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</si>
  <si>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</si>
  <si>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</si>
  <si>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</si>
  <si>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</si>
  <si>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</si>
  <si>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</si>
  <si>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</si>
  <si>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</si>
  <si>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</si>
  <si>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</si>
  <si>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</si>
  <si>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</si>
  <si>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</si>
  <si>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</si>
  <si>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</si>
  <si>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</si>
  <si>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</si>
  <si>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</si>
  <si>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</si>
  <si>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</si>
  <si>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</si>
  <si>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</si>
  <si>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</si>
  <si>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</si>
  <si>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</si>
  <si>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</si>
  <si>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</si>
  <si>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</si>
  <si>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</si>
  <si>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</si>
  <si>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</si>
  <si>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</si>
  <si>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</si>
  <si>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</si>
  <si>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</si>
  <si>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</si>
  <si>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</si>
  <si>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</si>
  <si>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</si>
  <si>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</si>
  <si>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</si>
  <si>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</si>
  <si>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</si>
  <si>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</si>
  <si>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</si>
  <si>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</si>
  <si>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</si>
  <si>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</si>
  <si>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</si>
  <si>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</si>
  <si>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</si>
  <si>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</si>
  <si>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</si>
  <si>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</si>
  <si>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</si>
  <si>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</si>
  <si>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</si>
  <si>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</si>
  <si>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</si>
  <si>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</si>
  <si>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</si>
  <si>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</si>
  <si>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</si>
  <si>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</si>
  <si>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</si>
  <si>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</si>
  <si>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</si>
  <si>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</si>
  <si>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</si>
  <si>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</si>
  <si>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</si>
  <si>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</si>
  <si>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</si>
  <si>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</si>
  <si>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</si>
  <si>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</si>
  <si>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</si>
  <si>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</si>
  <si>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</si>
  <si>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</si>
  <si>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</si>
  <si>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</si>
  <si>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</si>
  <si>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</si>
  <si>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</si>
  <si>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</si>
  <si>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</si>
  <si>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</si>
  <si>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</si>
  <si>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</si>
  <si>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</si>
  <si>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</si>
  <si>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</si>
  <si>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</si>
  <si>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</si>
  <si>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</si>
  <si>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</si>
  <si>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</si>
  <si>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</si>
  <si>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</si>
  <si>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</si>
  <si>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</si>
  <si>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</si>
  <si>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</si>
  <si>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</si>
  <si>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</si>
  <si>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</si>
  <si>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</si>
  <si>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</si>
  <si>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</si>
  <si>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</si>
  <si>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</si>
  <si>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</si>
  <si>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</si>
  <si>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</si>
  <si>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</si>
  <si>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</si>
  <si>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</si>
  <si>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</si>
  <si>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</si>
  <si>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</si>
  <si>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</si>
  <si>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03330494</t>
  </si>
  <si>
    <t>HR</t>
  </si>
  <si>
    <t>74780000F0FHSC596W39</t>
  </si>
  <si>
    <t>040141664</t>
  </si>
  <si>
    <t>92590920313</t>
  </si>
  <si>
    <t>1333</t>
  </si>
  <si>
    <t>LUKA RIJEKA d.d.</t>
  </si>
  <si>
    <t>Rijeka</t>
  </si>
  <si>
    <t>Riva 1</t>
  </si>
  <si>
    <t>uprava@lukarijeka.hr</t>
  </si>
  <si>
    <t>www.lukarijeka.hr</t>
  </si>
  <si>
    <t>Gordana Fućak</t>
  </si>
  <si>
    <t>051/496-324</t>
  </si>
  <si>
    <t>gordana.fucak.lukarijeka.hr</t>
  </si>
  <si>
    <t>Obveznik: LUKA RIJEKA d.d.</t>
  </si>
  <si>
    <t>u razdoblju 01.01.2020. do 31.12.2020.</t>
  </si>
  <si>
    <t>stanje na dan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</si>
</sst>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60" zoomScaleNormal="100" workbookViewId="0">
      <selection activeCell="S8" sqref="S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433</v>
      </c>
      <c r="F4" s="181"/>
      <c r="G4" s="77" t="s">
        <v>0</v>
      </c>
      <c r="H4" s="180" t="s">
        <v>434</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415</v>
      </c>
      <c r="B10" s="170"/>
      <c r="C10" s="170"/>
      <c r="D10" s="170"/>
      <c r="E10" s="170"/>
      <c r="F10" s="170"/>
      <c r="G10" s="170"/>
      <c r="H10" s="170"/>
      <c r="I10" s="170"/>
      <c r="J10" s="90"/>
    </row>
    <row r="11" spans="1:20" ht="24.6" customHeight="1" x14ac:dyDescent="0.25">
      <c r="A11" s="157" t="s">
        <v>393</v>
      </c>
      <c r="B11" s="171"/>
      <c r="C11" s="163" t="s">
        <v>435</v>
      </c>
      <c r="D11" s="164"/>
      <c r="E11" s="91"/>
      <c r="F11" s="129" t="s">
        <v>416</v>
      </c>
      <c r="G11" s="167"/>
      <c r="H11" s="145" t="s">
        <v>436</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438</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439</v>
      </c>
      <c r="D15" s="164"/>
      <c r="E15" s="168"/>
      <c r="F15" s="159"/>
      <c r="G15" s="97" t="s">
        <v>417</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418</v>
      </c>
      <c r="C17" s="163" t="s">
        <v>440</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51000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635</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420</v>
      </c>
      <c r="D31" s="156" t="s">
        <v>419</v>
      </c>
      <c r="E31" s="143"/>
      <c r="F31" s="143"/>
      <c r="G31" s="143"/>
      <c r="H31" s="106"/>
      <c r="I31" s="107" t="s">
        <v>420</v>
      </c>
      <c r="J31" s="108" t="s">
        <v>421</v>
      </c>
    </row>
    <row r="32" spans="1:10" x14ac:dyDescent="0.25">
      <c r="A32" s="157"/>
      <c r="B32" s="158"/>
      <c r="C32" s="109"/>
      <c r="D32" s="77"/>
      <c r="E32" s="159"/>
      <c r="F32" s="159"/>
      <c r="G32" s="159"/>
      <c r="H32" s="159"/>
      <c r="I32" s="104"/>
      <c r="J32" s="105"/>
    </row>
    <row r="33" spans="1:10" x14ac:dyDescent="0.25">
      <c r="A33" s="157" t="s">
        <v>410</v>
      </c>
      <c r="B33" s="158"/>
      <c r="C33" s="102" t="s">
        <v>423</v>
      </c>
      <c r="D33" s="156" t="s">
        <v>422</v>
      </c>
      <c r="E33" s="143"/>
      <c r="F33" s="143"/>
      <c r="G33" s="143"/>
      <c r="H33" s="100"/>
      <c r="I33" s="107" t="s">
        <v>423</v>
      </c>
      <c r="J33" s="108" t="s">
        <v>424</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425</v>
      </c>
    </row>
    <row r="49" spans="1:10" x14ac:dyDescent="0.25">
      <c r="A49" s="113"/>
      <c r="B49" s="101"/>
      <c r="C49" s="101"/>
      <c r="D49" s="94"/>
      <c r="E49" s="135"/>
      <c r="F49" s="135"/>
      <c r="G49" s="149"/>
      <c r="H49" s="149"/>
      <c r="I49" s="94"/>
      <c r="J49" s="114" t="s">
        <v>426</v>
      </c>
    </row>
    <row r="50" spans="1:10" ht="14.45" customHeight="1" x14ac:dyDescent="0.25">
      <c r="A50" s="128" t="s">
        <v>403</v>
      </c>
      <c r="B50" s="129"/>
      <c r="C50" s="145" t="s">
        <v>426</v>
      </c>
      <c r="D50" s="146"/>
      <c r="E50" s="147" t="s">
        <v>427</v>
      </c>
      <c r="F50" s="148"/>
      <c r="G50" s="136"/>
      <c r="H50" s="137"/>
      <c r="I50" s="137"/>
      <c r="J50" s="138"/>
    </row>
    <row r="51" spans="1:10" x14ac:dyDescent="0.25">
      <c r="A51" s="113"/>
      <c r="B51" s="101"/>
      <c r="C51" s="149"/>
      <c r="D51" s="149"/>
      <c r="E51" s="135"/>
      <c r="F51" s="135"/>
      <c r="G51" s="150" t="s">
        <v>428</v>
      </c>
      <c r="H51" s="150"/>
      <c r="I51" s="150"/>
      <c r="J51" s="85"/>
    </row>
    <row r="52" spans="1:10" ht="13.9" customHeight="1" x14ac:dyDescent="0.25">
      <c r="A52" s="128" t="s">
        <v>404</v>
      </c>
      <c r="B52" s="129"/>
      <c r="C52" s="136" t="s">
        <v>446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429</v>
      </c>
      <c r="B58" s="129"/>
      <c r="C58" s="130"/>
      <c r="D58" s="131"/>
      <c r="E58" s="131"/>
      <c r="F58" s="131"/>
      <c r="G58" s="131"/>
      <c r="H58" s="131"/>
      <c r="I58" s="131"/>
      <c r="J58" s="132"/>
    </row>
    <row r="59" spans="1:10" ht="14.45" customHeight="1" x14ac:dyDescent="0.25">
      <c r="A59" s="93"/>
      <c r="B59" s="94"/>
      <c r="C59" s="133" t="s">
        <v>430</v>
      </c>
      <c r="D59" s="133"/>
      <c r="E59" s="133"/>
      <c r="F59" s="133"/>
      <c r="G59" s="94"/>
      <c r="H59" s="94"/>
      <c r="I59" s="94"/>
      <c r="J59" s="96"/>
    </row>
    <row r="60" spans="1:10" x14ac:dyDescent="0.25">
      <c r="A60" s="128" t="s">
        <v>431</v>
      </c>
      <c r="B60" s="129"/>
      <c r="C60" s="130"/>
      <c r="D60" s="131"/>
      <c r="E60" s="131"/>
      <c r="F60" s="131"/>
      <c r="G60" s="131"/>
      <c r="H60" s="131"/>
      <c r="I60" s="131"/>
      <c r="J60" s="132"/>
    </row>
    <row r="61" spans="1:10" ht="14.45" customHeight="1" x14ac:dyDescent="0.25">
      <c r="A61" s="115"/>
      <c r="B61" s="116"/>
      <c r="C61" s="134" t="s">
        <v>432</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zoomScale="110" zoomScaleNormal="100" zoomScaleSheetLayoutView="110" workbookViewId="0">
      <selection activeCell="S8" sqref="S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449</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766848598</v>
      </c>
      <c r="I9" s="34">
        <f>I10+I17+I27+I38+I43</f>
        <v>744384082</v>
      </c>
    </row>
    <row r="10" spans="1:9" ht="12.75" customHeight="1" x14ac:dyDescent="0.2">
      <c r="A10" s="190" t="s">
        <v>5</v>
      </c>
      <c r="B10" s="190"/>
      <c r="C10" s="190"/>
      <c r="D10" s="190"/>
      <c r="E10" s="190"/>
      <c r="F10" s="190"/>
      <c r="G10" s="16">
        <v>3</v>
      </c>
      <c r="H10" s="34">
        <f>H11+H12+H13+H14+H15+H16</f>
        <v>186487697</v>
      </c>
      <c r="I10" s="34">
        <f>I11+I12+I13+I14+I15+I16</f>
        <v>178266261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186487697</v>
      </c>
      <c r="I12" s="33">
        <v>178266261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556650963</v>
      </c>
      <c r="I17" s="34">
        <f>I18+I19+I20+I21+I22+I23+I24+I25+I26</f>
        <v>543145446</v>
      </c>
    </row>
    <row r="18" spans="1:9" ht="12.75" customHeight="1" x14ac:dyDescent="0.2">
      <c r="A18" s="186" t="s">
        <v>13</v>
      </c>
      <c r="B18" s="186"/>
      <c r="C18" s="186"/>
      <c r="D18" s="186"/>
      <c r="E18" s="186"/>
      <c r="F18" s="186"/>
      <c r="G18" s="15">
        <v>11</v>
      </c>
      <c r="H18" s="33">
        <v>214283420</v>
      </c>
      <c r="I18" s="33">
        <v>210192469</v>
      </c>
    </row>
    <row r="19" spans="1:9" ht="12.75" customHeight="1" x14ac:dyDescent="0.2">
      <c r="A19" s="186" t="s">
        <v>14</v>
      </c>
      <c r="B19" s="186"/>
      <c r="C19" s="186"/>
      <c r="D19" s="186"/>
      <c r="E19" s="186"/>
      <c r="F19" s="186"/>
      <c r="G19" s="15">
        <v>12</v>
      </c>
      <c r="H19" s="33">
        <v>321794959</v>
      </c>
      <c r="I19" s="33">
        <v>312697999</v>
      </c>
    </row>
    <row r="20" spans="1:9" ht="12.75" customHeight="1" x14ac:dyDescent="0.2">
      <c r="A20" s="186" t="s">
        <v>15</v>
      </c>
      <c r="B20" s="186"/>
      <c r="C20" s="186"/>
      <c r="D20" s="186"/>
      <c r="E20" s="186"/>
      <c r="F20" s="186"/>
      <c r="G20" s="15">
        <v>13</v>
      </c>
      <c r="H20" s="33">
        <v>1926599</v>
      </c>
      <c r="I20" s="33">
        <v>1739629</v>
      </c>
    </row>
    <row r="21" spans="1:9" ht="12.75" customHeight="1" x14ac:dyDescent="0.2">
      <c r="A21" s="186" t="s">
        <v>16</v>
      </c>
      <c r="B21" s="186"/>
      <c r="C21" s="186"/>
      <c r="D21" s="186"/>
      <c r="E21" s="186"/>
      <c r="F21" s="186"/>
      <c r="G21" s="15">
        <v>14</v>
      </c>
      <c r="H21" s="33">
        <v>12616275</v>
      </c>
      <c r="I21" s="33">
        <v>12601652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5703974</v>
      </c>
      <c r="I26" s="33">
        <v>5587961</v>
      </c>
    </row>
    <row r="27" spans="1:9" ht="12.75" customHeight="1" x14ac:dyDescent="0.2">
      <c r="A27" s="190" t="s">
        <v>22</v>
      </c>
      <c r="B27" s="190"/>
      <c r="C27" s="190"/>
      <c r="D27" s="190"/>
      <c r="E27" s="190"/>
      <c r="F27" s="190"/>
      <c r="G27" s="16">
        <v>20</v>
      </c>
      <c r="H27" s="34">
        <f>SUM(H28:H37)</f>
        <v>12004368</v>
      </c>
      <c r="I27" s="34">
        <f>SUM(I28:I37)</f>
        <v>12046758</v>
      </c>
    </row>
    <row r="28" spans="1:9" ht="12.75" customHeight="1" x14ac:dyDescent="0.2">
      <c r="A28" s="186" t="s">
        <v>23</v>
      </c>
      <c r="B28" s="186"/>
      <c r="C28" s="186"/>
      <c r="D28" s="186"/>
      <c r="E28" s="186"/>
      <c r="F28" s="186"/>
      <c r="G28" s="15">
        <v>21</v>
      </c>
      <c r="H28" s="33">
        <v>40000</v>
      </c>
      <c r="I28" s="33">
        <v>60000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11820810</v>
      </c>
      <c r="I31" s="33">
        <v>11820810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143558</v>
      </c>
      <c r="I34" s="33">
        <v>165948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2098233</v>
      </c>
      <c r="I38" s="34">
        <f>I39+I40+I41+I42</f>
        <v>1322310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2098233</v>
      </c>
      <c r="I42" s="33">
        <v>1322310</v>
      </c>
    </row>
    <row r="43" spans="1:9" ht="12.75" customHeight="1" x14ac:dyDescent="0.2">
      <c r="A43" s="186" t="s">
        <v>38</v>
      </c>
      <c r="B43" s="186"/>
      <c r="C43" s="186"/>
      <c r="D43" s="186"/>
      <c r="E43" s="186"/>
      <c r="F43" s="186"/>
      <c r="G43" s="15">
        <v>36</v>
      </c>
      <c r="H43" s="33">
        <v>9607337</v>
      </c>
      <c r="I43" s="33">
        <v>9603307</v>
      </c>
    </row>
    <row r="44" spans="1:9" ht="12.75" customHeight="1" x14ac:dyDescent="0.2">
      <c r="A44" s="188" t="s">
        <v>382</v>
      </c>
      <c r="B44" s="188"/>
      <c r="C44" s="188"/>
      <c r="D44" s="188"/>
      <c r="E44" s="188"/>
      <c r="F44" s="188"/>
      <c r="G44" s="16">
        <v>37</v>
      </c>
      <c r="H44" s="34">
        <f>H45+H53+H60+H70</f>
        <v>77585226</v>
      </c>
      <c r="I44" s="34">
        <f>I45+I53+I60+I70</f>
        <v>95891988</v>
      </c>
    </row>
    <row r="45" spans="1:9" ht="12.75" customHeight="1" x14ac:dyDescent="0.2">
      <c r="A45" s="190" t="s">
        <v>39</v>
      </c>
      <c r="B45" s="190"/>
      <c r="C45" s="190"/>
      <c r="D45" s="190"/>
      <c r="E45" s="190"/>
      <c r="F45" s="190"/>
      <c r="G45" s="16">
        <v>38</v>
      </c>
      <c r="H45" s="34">
        <f>SUM(H46:H52)</f>
        <v>1668009</v>
      </c>
      <c r="I45" s="34">
        <f>SUM(I46:I52)</f>
        <v>1564993</v>
      </c>
    </row>
    <row r="46" spans="1:9" ht="12.75" customHeight="1" x14ac:dyDescent="0.2">
      <c r="A46" s="186" t="s">
        <v>40</v>
      </c>
      <c r="B46" s="186"/>
      <c r="C46" s="186"/>
      <c r="D46" s="186"/>
      <c r="E46" s="186"/>
      <c r="F46" s="186"/>
      <c r="G46" s="15">
        <v>39</v>
      </c>
      <c r="H46" s="33">
        <v>1668009</v>
      </c>
      <c r="I46" s="33">
        <v>1564993</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28821598</v>
      </c>
      <c r="I53" s="34">
        <f>SUM(I54:I59)</f>
        <v>53737264</v>
      </c>
    </row>
    <row r="54" spans="1:9" ht="12.75" customHeight="1" x14ac:dyDescent="0.2">
      <c r="A54" s="186" t="s">
        <v>48</v>
      </c>
      <c r="B54" s="186"/>
      <c r="C54" s="186"/>
      <c r="D54" s="186"/>
      <c r="E54" s="186"/>
      <c r="F54" s="186"/>
      <c r="G54" s="15">
        <v>47</v>
      </c>
      <c r="H54" s="33">
        <v>602946</v>
      </c>
      <c r="I54" s="33">
        <v>346171</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27061978</v>
      </c>
      <c r="I56" s="33">
        <v>28567000</v>
      </c>
    </row>
    <row r="57" spans="1:9" ht="12.75" customHeight="1" x14ac:dyDescent="0.2">
      <c r="A57" s="186" t="s">
        <v>51</v>
      </c>
      <c r="B57" s="186"/>
      <c r="C57" s="186"/>
      <c r="D57" s="186"/>
      <c r="E57" s="186"/>
      <c r="F57" s="186"/>
      <c r="G57" s="15">
        <v>50</v>
      </c>
      <c r="H57" s="33">
        <v>4978</v>
      </c>
      <c r="I57" s="33">
        <v>4960</v>
      </c>
    </row>
    <row r="58" spans="1:9" ht="12.75" customHeight="1" x14ac:dyDescent="0.2">
      <c r="A58" s="186" t="s">
        <v>52</v>
      </c>
      <c r="B58" s="186"/>
      <c r="C58" s="186"/>
      <c r="D58" s="186"/>
      <c r="E58" s="186"/>
      <c r="F58" s="186"/>
      <c r="G58" s="15">
        <v>51</v>
      </c>
      <c r="H58" s="33">
        <v>663171</v>
      </c>
      <c r="I58" s="33">
        <v>238113</v>
      </c>
    </row>
    <row r="59" spans="1:9" ht="12.75" customHeight="1" x14ac:dyDescent="0.2">
      <c r="A59" s="186" t="s">
        <v>53</v>
      </c>
      <c r="B59" s="186"/>
      <c r="C59" s="186"/>
      <c r="D59" s="186"/>
      <c r="E59" s="186"/>
      <c r="F59" s="186"/>
      <c r="G59" s="15">
        <v>52</v>
      </c>
      <c r="H59" s="33">
        <v>488525</v>
      </c>
      <c r="I59" s="33">
        <v>24581020</v>
      </c>
    </row>
    <row r="60" spans="1:9" ht="12.75" customHeight="1" x14ac:dyDescent="0.2">
      <c r="A60" s="190" t="s">
        <v>54</v>
      </c>
      <c r="B60" s="190"/>
      <c r="C60" s="190"/>
      <c r="D60" s="190"/>
      <c r="E60" s="190"/>
      <c r="F60" s="190"/>
      <c r="G60" s="16">
        <v>53</v>
      </c>
      <c r="H60" s="34">
        <f>SUM(H61:H69)</f>
        <v>17598943</v>
      </c>
      <c r="I60" s="34">
        <f>SUM(I61:I69)</f>
        <v>22572847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17598943</v>
      </c>
      <c r="I68" s="33">
        <v>22572847</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29496676</v>
      </c>
      <c r="I70" s="33">
        <v>18016884</v>
      </c>
    </row>
    <row r="71" spans="1:9" ht="12.75" customHeight="1" x14ac:dyDescent="0.2">
      <c r="A71" s="187" t="s">
        <v>58</v>
      </c>
      <c r="B71" s="187"/>
      <c r="C71" s="187"/>
      <c r="D71" s="187"/>
      <c r="E71" s="187"/>
      <c r="F71" s="187"/>
      <c r="G71" s="15">
        <v>64</v>
      </c>
      <c r="H71" s="33">
        <v>722572</v>
      </c>
      <c r="I71" s="33">
        <v>775855</v>
      </c>
    </row>
    <row r="72" spans="1:9" ht="12.75" customHeight="1" x14ac:dyDescent="0.2">
      <c r="A72" s="188" t="s">
        <v>383</v>
      </c>
      <c r="B72" s="188"/>
      <c r="C72" s="188"/>
      <c r="D72" s="188"/>
      <c r="E72" s="188"/>
      <c r="F72" s="188"/>
      <c r="G72" s="16">
        <v>65</v>
      </c>
      <c r="H72" s="34">
        <f>H8+H9+H44+H71</f>
        <v>845156396</v>
      </c>
      <c r="I72" s="34">
        <f>I8+I9+I44+I71</f>
        <v>841051925</v>
      </c>
    </row>
    <row r="73" spans="1:9" ht="12.75" customHeight="1" x14ac:dyDescent="0.2">
      <c r="A73" s="187" t="s">
        <v>59</v>
      </c>
      <c r="B73" s="187"/>
      <c r="C73" s="187"/>
      <c r="D73" s="187"/>
      <c r="E73" s="187"/>
      <c r="F73" s="187"/>
      <c r="G73" s="15">
        <v>66</v>
      </c>
      <c r="H73" s="33">
        <v>804016</v>
      </c>
      <c r="I73" s="33">
        <v>804016</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294297150</v>
      </c>
      <c r="I75" s="34">
        <f>I76+I77+I78+I84+I85+I89+I92+I95</f>
        <v>287712903</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90" t="s">
        <v>63</v>
      </c>
      <c r="B78" s="190"/>
      <c r="C78" s="190"/>
      <c r="D78" s="190"/>
      <c r="E78" s="190"/>
      <c r="F78" s="190"/>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34054579</v>
      </c>
      <c r="I84" s="120">
        <v>34054579</v>
      </c>
    </row>
    <row r="85" spans="1:9" ht="12.75" customHeight="1" x14ac:dyDescent="0.2">
      <c r="A85" s="190" t="s">
        <v>70</v>
      </c>
      <c r="B85" s="190"/>
      <c r="C85" s="190"/>
      <c r="D85" s="190"/>
      <c r="E85" s="190"/>
      <c r="F85" s="190"/>
      <c r="G85" s="16">
        <v>77</v>
      </c>
      <c r="H85" s="34">
        <f>H86+H87+H88</f>
        <v>65099</v>
      </c>
      <c r="I85" s="34">
        <f>I86+I87+I88</f>
        <v>83459</v>
      </c>
    </row>
    <row r="86" spans="1:9" ht="12.75" customHeight="1" x14ac:dyDescent="0.2">
      <c r="A86" s="186" t="s">
        <v>71</v>
      </c>
      <c r="B86" s="186"/>
      <c r="C86" s="186"/>
      <c r="D86" s="186"/>
      <c r="E86" s="186"/>
      <c r="F86" s="186"/>
      <c r="G86" s="15">
        <v>78</v>
      </c>
      <c r="H86" s="33">
        <v>65099</v>
      </c>
      <c r="I86" s="33">
        <v>83459</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-286822934</v>
      </c>
      <c r="I89" s="34">
        <f>I90-I91</f>
        <v>-317665356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286822934</v>
      </c>
      <c r="I91" s="33">
        <v>317665356</v>
      </c>
    </row>
    <row r="92" spans="1:9" ht="12.75" customHeight="1" x14ac:dyDescent="0.2">
      <c r="A92" s="190" t="s">
        <v>77</v>
      </c>
      <c r="B92" s="190"/>
      <c r="C92" s="190"/>
      <c r="D92" s="190"/>
      <c r="E92" s="190"/>
      <c r="F92" s="190"/>
      <c r="G92" s="16">
        <v>84</v>
      </c>
      <c r="H92" s="34">
        <f>H93-H94</f>
        <v>-30842422</v>
      </c>
      <c r="I92" s="34">
        <f>I93-I94</f>
        <v>-6602607</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30842422</v>
      </c>
      <c r="I94" s="33">
        <v>6602607</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6972160</v>
      </c>
      <c r="I96" s="34">
        <f>SUM(I97:I102)</f>
        <v>7441991</v>
      </c>
    </row>
    <row r="97" spans="1:9" ht="12.75" customHeight="1" x14ac:dyDescent="0.2">
      <c r="A97" s="186" t="s">
        <v>81</v>
      </c>
      <c r="B97" s="186"/>
      <c r="C97" s="186"/>
      <c r="D97" s="186"/>
      <c r="E97" s="186"/>
      <c r="F97" s="186"/>
      <c r="G97" s="15">
        <v>89</v>
      </c>
      <c r="H97" s="33">
        <v>2364376</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4607784</v>
      </c>
      <c r="I102" s="33">
        <v>5077615</v>
      </c>
    </row>
    <row r="103" spans="1:9" ht="12.75" customHeight="1" x14ac:dyDescent="0.2">
      <c r="A103" s="188" t="s">
        <v>386</v>
      </c>
      <c r="B103" s="188"/>
      <c r="C103" s="188"/>
      <c r="D103" s="188"/>
      <c r="E103" s="188"/>
      <c r="F103" s="188"/>
      <c r="G103" s="16">
        <v>95</v>
      </c>
      <c r="H103" s="34">
        <f>SUM(H104:H114)</f>
        <v>321645389</v>
      </c>
      <c r="I103" s="34">
        <f>SUM(I104:I114)</f>
        <v>313073495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67615702</v>
      </c>
      <c r="I109" s="33">
        <v>60885241</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1841433</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244703203</v>
      </c>
      <c r="I113" s="33">
        <v>244703203</v>
      </c>
    </row>
    <row r="114" spans="1:9" ht="12.75" customHeight="1" x14ac:dyDescent="0.2">
      <c r="A114" s="186" t="s">
        <v>97</v>
      </c>
      <c r="B114" s="186"/>
      <c r="C114" s="186"/>
      <c r="D114" s="186"/>
      <c r="E114" s="186"/>
      <c r="F114" s="186"/>
      <c r="G114" s="15">
        <v>106</v>
      </c>
      <c r="H114" s="33">
        <v>7485051</v>
      </c>
      <c r="I114" s="33">
        <v>7485051</v>
      </c>
    </row>
    <row r="115" spans="1:9" ht="12.75" customHeight="1" x14ac:dyDescent="0.2">
      <c r="A115" s="188" t="s">
        <v>387</v>
      </c>
      <c r="B115" s="188"/>
      <c r="C115" s="188"/>
      <c r="D115" s="188"/>
      <c r="E115" s="188"/>
      <c r="F115" s="188"/>
      <c r="G115" s="16">
        <v>107</v>
      </c>
      <c r="H115" s="34">
        <f>SUM(H116:H129)</f>
        <v>199080957</v>
      </c>
      <c r="I115" s="34">
        <f>SUM(I116:I129)</f>
        <v>203735903</v>
      </c>
    </row>
    <row r="116" spans="1:9" ht="12.75" customHeight="1" x14ac:dyDescent="0.2">
      <c r="A116" s="186" t="s">
        <v>87</v>
      </c>
      <c r="B116" s="186"/>
      <c r="C116" s="186"/>
      <c r="D116" s="186"/>
      <c r="E116" s="186"/>
      <c r="F116" s="186"/>
      <c r="G116" s="15">
        <v>108</v>
      </c>
      <c r="H116" s="33">
        <v>891552</v>
      </c>
      <c r="I116" s="33">
        <v>1099249</v>
      </c>
    </row>
    <row r="117" spans="1:9" ht="22.15" customHeight="1" x14ac:dyDescent="0.2">
      <c r="A117" s="186" t="s">
        <v>88</v>
      </c>
      <c r="B117" s="186"/>
      <c r="C117" s="186"/>
      <c r="D117" s="186"/>
      <c r="E117" s="186"/>
      <c r="F117" s="186"/>
      <c r="G117" s="15">
        <v>109</v>
      </c>
      <c r="H117" s="33">
        <v>3634235</v>
      </c>
      <c r="I117" s="33">
        <v>1868274</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9014018</v>
      </c>
      <c r="I121" s="33">
        <v>9482953</v>
      </c>
    </row>
    <row r="122" spans="1:9" ht="12.75" customHeight="1" x14ac:dyDescent="0.2">
      <c r="A122" s="186" t="s">
        <v>93</v>
      </c>
      <c r="B122" s="186"/>
      <c r="C122" s="186"/>
      <c r="D122" s="186"/>
      <c r="E122" s="186"/>
      <c r="F122" s="186"/>
      <c r="G122" s="15">
        <v>114</v>
      </c>
      <c r="H122" s="33">
        <v>0</v>
      </c>
      <c r="I122" s="33">
        <v>861257</v>
      </c>
    </row>
    <row r="123" spans="1:9" ht="12.75" customHeight="1" x14ac:dyDescent="0.2">
      <c r="A123" s="186" t="s">
        <v>94</v>
      </c>
      <c r="B123" s="186"/>
      <c r="C123" s="186"/>
      <c r="D123" s="186"/>
      <c r="E123" s="186"/>
      <c r="F123" s="186"/>
      <c r="G123" s="15">
        <v>115</v>
      </c>
      <c r="H123" s="33">
        <v>12319996</v>
      </c>
      <c r="I123" s="33">
        <v>11699895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3486240</v>
      </c>
      <c r="I125" s="33">
        <v>3820442</v>
      </c>
    </row>
    <row r="126" spans="1:9" x14ac:dyDescent="0.2">
      <c r="A126" s="186" t="s">
        <v>99</v>
      </c>
      <c r="B126" s="186"/>
      <c r="C126" s="186"/>
      <c r="D126" s="186"/>
      <c r="E126" s="186"/>
      <c r="F126" s="186"/>
      <c r="G126" s="15">
        <v>118</v>
      </c>
      <c r="H126" s="33">
        <v>3233490</v>
      </c>
      <c r="I126" s="33">
        <v>3107880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166501426</v>
      </c>
      <c r="I129" s="33">
        <v>171795953</v>
      </c>
    </row>
    <row r="130" spans="1:9" ht="22.15" customHeight="1" x14ac:dyDescent="0.2">
      <c r="A130" s="187" t="s">
        <v>103</v>
      </c>
      <c r="B130" s="187"/>
      <c r="C130" s="187"/>
      <c r="D130" s="187"/>
      <c r="E130" s="187"/>
      <c r="F130" s="187"/>
      <c r="G130" s="15">
        <v>122</v>
      </c>
      <c r="H130" s="33">
        <v>23160740</v>
      </c>
      <c r="I130" s="33">
        <v>29087633</v>
      </c>
    </row>
    <row r="131" spans="1:9" x14ac:dyDescent="0.2">
      <c r="A131" s="188" t="s">
        <v>388</v>
      </c>
      <c r="B131" s="188"/>
      <c r="C131" s="188"/>
      <c r="D131" s="188"/>
      <c r="E131" s="188"/>
      <c r="F131" s="188"/>
      <c r="G131" s="16">
        <v>123</v>
      </c>
      <c r="H131" s="34">
        <f>H75+H96+H103+H115+H130</f>
        <v>845156396</v>
      </c>
      <c r="I131" s="34">
        <f>I75+I96+I103+I115+I130</f>
        <v>841051925</v>
      </c>
    </row>
    <row r="132" spans="1:9" x14ac:dyDescent="0.2">
      <c r="A132" s="187" t="s">
        <v>104</v>
      </c>
      <c r="B132" s="187"/>
      <c r="C132" s="187"/>
      <c r="D132" s="187"/>
      <c r="E132" s="187"/>
      <c r="F132" s="187"/>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zoomScaleNormal="100" zoomScaleSheetLayoutView="110" workbookViewId="0">
      <selection activeCell="S8" sqref="S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450</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449</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159616031</v>
      </c>
      <c r="I8" s="37">
        <f>SUM(I9:I13)</f>
        <v>36241131</v>
      </c>
      <c r="J8" s="37">
        <f>SUM(J9:J13)</f>
        <v>164941135</v>
      </c>
      <c r="K8" s="37">
        <f>SUM(K9:K13)</f>
        <v>44895605</v>
      </c>
    </row>
    <row r="9" spans="1:11" x14ac:dyDescent="0.2">
      <c r="A9" s="186" t="s">
        <v>121</v>
      </c>
      <c r="B9" s="186"/>
      <c r="C9" s="186"/>
      <c r="D9" s="186"/>
      <c r="E9" s="186"/>
      <c r="F9" s="186"/>
      <c r="G9" s="15">
        <v>126</v>
      </c>
      <c r="H9" s="33">
        <v>3947</v>
      </c>
      <c r="I9" s="33">
        <v>988</v>
      </c>
      <c r="J9" s="33">
        <v>3812</v>
      </c>
      <c r="K9" s="33">
        <v>883</v>
      </c>
    </row>
    <row r="10" spans="1:11" x14ac:dyDescent="0.2">
      <c r="A10" s="186" t="s">
        <v>122</v>
      </c>
      <c r="B10" s="186"/>
      <c r="C10" s="186"/>
      <c r="D10" s="186"/>
      <c r="E10" s="186"/>
      <c r="F10" s="186"/>
      <c r="G10" s="15">
        <v>127</v>
      </c>
      <c r="H10" s="33">
        <v>147106649</v>
      </c>
      <c r="I10" s="33">
        <v>32658123</v>
      </c>
      <c r="J10" s="33">
        <v>146651341</v>
      </c>
      <c r="K10" s="33">
        <v>41305798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80428</v>
      </c>
      <c r="I12" s="33">
        <v>20188</v>
      </c>
      <c r="J12" s="33">
        <v>93903</v>
      </c>
      <c r="K12" s="33">
        <v>25761</v>
      </c>
    </row>
    <row r="13" spans="1:11" x14ac:dyDescent="0.2">
      <c r="A13" s="186" t="s">
        <v>125</v>
      </c>
      <c r="B13" s="186"/>
      <c r="C13" s="186"/>
      <c r="D13" s="186"/>
      <c r="E13" s="186"/>
      <c r="F13" s="186"/>
      <c r="G13" s="15">
        <v>130</v>
      </c>
      <c r="H13" s="33">
        <v>12425007</v>
      </c>
      <c r="I13" s="33">
        <v>3561832</v>
      </c>
      <c r="J13" s="33">
        <v>18192079</v>
      </c>
      <c r="K13" s="33">
        <v>3563163</v>
      </c>
    </row>
    <row r="14" spans="1:11" x14ac:dyDescent="0.2">
      <c r="A14" s="214" t="s">
        <v>126</v>
      </c>
      <c r="B14" s="214"/>
      <c r="C14" s="214"/>
      <c r="D14" s="214"/>
      <c r="E14" s="214"/>
      <c r="F14" s="214"/>
      <c r="G14" s="20">
        <v>131</v>
      </c>
      <c r="H14" s="37">
        <f>H15+H16+H20+H24+H25+H26+H29+H36</f>
        <v>169817525</v>
      </c>
      <c r="I14" s="37">
        <f>I15+I16+I20+I24+I25+I26+I29+I36</f>
        <v>42463321</v>
      </c>
      <c r="J14" s="37">
        <f>J15+J16+J20+J24+J25+J26+J29+J36</f>
        <v>168027127</v>
      </c>
      <c r="K14" s="37">
        <f>K15+K16+K20+K24+K25+K26+K29+K36</f>
        <v>47495803</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52681153</v>
      </c>
      <c r="I16" s="37">
        <f>SUM(I17:I19)</f>
        <v>12661793</v>
      </c>
      <c r="J16" s="37">
        <f>SUM(J17:J19)</f>
        <v>51658403</v>
      </c>
      <c r="K16" s="37">
        <f>SUM(K17:K19)</f>
        <v>13195732</v>
      </c>
    </row>
    <row r="17" spans="1:11" x14ac:dyDescent="0.2">
      <c r="A17" s="216" t="s">
        <v>128</v>
      </c>
      <c r="B17" s="216"/>
      <c r="C17" s="216"/>
      <c r="D17" s="216"/>
      <c r="E17" s="216"/>
      <c r="F17" s="216"/>
      <c r="G17" s="15">
        <v>134</v>
      </c>
      <c r="H17" s="33">
        <v>17720199</v>
      </c>
      <c r="I17" s="33">
        <v>4529404</v>
      </c>
      <c r="J17" s="33">
        <v>19253276</v>
      </c>
      <c r="K17" s="33">
        <v>6109628</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34960954</v>
      </c>
      <c r="I19" s="33">
        <v>8132389</v>
      </c>
      <c r="J19" s="33">
        <v>32405127</v>
      </c>
      <c r="K19" s="33">
        <v>7086104</v>
      </c>
    </row>
    <row r="20" spans="1:11" x14ac:dyDescent="0.2">
      <c r="A20" s="215" t="s">
        <v>131</v>
      </c>
      <c r="B20" s="215"/>
      <c r="C20" s="215"/>
      <c r="D20" s="215"/>
      <c r="E20" s="215"/>
      <c r="F20" s="215"/>
      <c r="G20" s="20">
        <v>137</v>
      </c>
      <c r="H20" s="37">
        <f>SUM(H21:H23)</f>
        <v>65443633</v>
      </c>
      <c r="I20" s="37">
        <f>SUM(I21:I23)</f>
        <v>16644782</v>
      </c>
      <c r="J20" s="37">
        <f>SUM(J21:J23)</f>
        <v>67472482</v>
      </c>
      <c r="K20" s="37">
        <f>SUM(K21:K23)</f>
        <v>17892914</v>
      </c>
    </row>
    <row r="21" spans="1:11" x14ac:dyDescent="0.2">
      <c r="A21" s="216" t="s">
        <v>109</v>
      </c>
      <c r="B21" s="216"/>
      <c r="C21" s="216"/>
      <c r="D21" s="216"/>
      <c r="E21" s="216"/>
      <c r="F21" s="216"/>
      <c r="G21" s="15">
        <v>138</v>
      </c>
      <c r="H21" s="33">
        <v>40987488</v>
      </c>
      <c r="I21" s="33">
        <v>10586899</v>
      </c>
      <c r="J21" s="33">
        <v>42881878</v>
      </c>
      <c r="K21" s="33">
        <v>11480521</v>
      </c>
    </row>
    <row r="22" spans="1:11" x14ac:dyDescent="0.2">
      <c r="A22" s="216" t="s">
        <v>110</v>
      </c>
      <c r="B22" s="216"/>
      <c r="C22" s="216"/>
      <c r="D22" s="216"/>
      <c r="E22" s="216"/>
      <c r="F22" s="216"/>
      <c r="G22" s="15">
        <v>139</v>
      </c>
      <c r="H22" s="33">
        <v>15184730</v>
      </c>
      <c r="I22" s="33">
        <v>3699518</v>
      </c>
      <c r="J22" s="33">
        <v>15029898</v>
      </c>
      <c r="K22" s="33">
        <v>3877795</v>
      </c>
    </row>
    <row r="23" spans="1:11" x14ac:dyDescent="0.2">
      <c r="A23" s="216" t="s">
        <v>111</v>
      </c>
      <c r="B23" s="216"/>
      <c r="C23" s="216"/>
      <c r="D23" s="216"/>
      <c r="E23" s="216"/>
      <c r="F23" s="216"/>
      <c r="G23" s="15">
        <v>140</v>
      </c>
      <c r="H23" s="33">
        <v>9271415</v>
      </c>
      <c r="I23" s="33">
        <v>2358365</v>
      </c>
      <c r="J23" s="33">
        <v>9560706</v>
      </c>
      <c r="K23" s="33">
        <v>2534598</v>
      </c>
    </row>
    <row r="24" spans="1:11" x14ac:dyDescent="0.2">
      <c r="A24" s="186" t="s">
        <v>112</v>
      </c>
      <c r="B24" s="186"/>
      <c r="C24" s="186"/>
      <c r="D24" s="186"/>
      <c r="E24" s="186"/>
      <c r="F24" s="186"/>
      <c r="G24" s="15">
        <v>141</v>
      </c>
      <c r="H24" s="33">
        <v>21090291</v>
      </c>
      <c r="I24" s="33">
        <v>1579912</v>
      </c>
      <c r="J24" s="33">
        <v>20588377</v>
      </c>
      <c r="K24" s="33">
        <v>5156920</v>
      </c>
    </row>
    <row r="25" spans="1:11" x14ac:dyDescent="0.2">
      <c r="A25" s="186" t="s">
        <v>113</v>
      </c>
      <c r="B25" s="186"/>
      <c r="C25" s="186"/>
      <c r="D25" s="186"/>
      <c r="E25" s="186"/>
      <c r="F25" s="186"/>
      <c r="G25" s="15">
        <v>142</v>
      </c>
      <c r="H25" s="33">
        <v>25192718</v>
      </c>
      <c r="I25" s="33">
        <v>7859757</v>
      </c>
      <c r="J25" s="33">
        <v>24125641</v>
      </c>
      <c r="K25" s="33">
        <v>7863390</v>
      </c>
    </row>
    <row r="26" spans="1:11" x14ac:dyDescent="0.2">
      <c r="A26" s="215" t="s">
        <v>132</v>
      </c>
      <c r="B26" s="215"/>
      <c r="C26" s="215"/>
      <c r="D26" s="215"/>
      <c r="E26" s="215"/>
      <c r="F26" s="215"/>
      <c r="G26" s="20">
        <v>143</v>
      </c>
      <c r="H26" s="37">
        <f>H27+H28</f>
        <v>777027</v>
      </c>
      <c r="I26" s="37">
        <f>I27+I28</f>
        <v>777027</v>
      </c>
      <c r="J26" s="37">
        <f>J27+J28</f>
        <v>26604</v>
      </c>
      <c r="K26" s="37">
        <f>K27+K28</f>
        <v>26604</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777027</v>
      </c>
      <c r="I28" s="33">
        <v>777027</v>
      </c>
      <c r="J28" s="33">
        <v>26604</v>
      </c>
      <c r="K28" s="33">
        <v>26604</v>
      </c>
    </row>
    <row r="29" spans="1:11" x14ac:dyDescent="0.2">
      <c r="A29" s="215" t="s">
        <v>135</v>
      </c>
      <c r="B29" s="215"/>
      <c r="C29" s="215"/>
      <c r="D29" s="215"/>
      <c r="E29" s="215"/>
      <c r="F29" s="215"/>
      <c r="G29" s="20">
        <v>146</v>
      </c>
      <c r="H29" s="37">
        <f>SUM(H30:H35)</f>
        <v>3070460</v>
      </c>
      <c r="I29" s="37">
        <f>SUM(I30:I35)</f>
        <v>2091464</v>
      </c>
      <c r="J29" s="37">
        <f>SUM(J30:J35)</f>
        <v>2117088</v>
      </c>
      <c r="K29" s="37">
        <f>SUM(K30:K35)</f>
        <v>2117088</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1973227</v>
      </c>
      <c r="I32" s="33">
        <v>994231</v>
      </c>
      <c r="J32" s="33">
        <v>2117088</v>
      </c>
      <c r="K32" s="33">
        <v>2117088</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1097233</v>
      </c>
      <c r="I35" s="33">
        <v>1097233</v>
      </c>
      <c r="J35" s="33">
        <v>0</v>
      </c>
      <c r="K35" s="33">
        <v>0</v>
      </c>
    </row>
    <row r="36" spans="1:11" x14ac:dyDescent="0.2">
      <c r="A36" s="186" t="s">
        <v>114</v>
      </c>
      <c r="B36" s="186"/>
      <c r="C36" s="186"/>
      <c r="D36" s="186"/>
      <c r="E36" s="186"/>
      <c r="F36" s="186"/>
      <c r="G36" s="15">
        <v>153</v>
      </c>
      <c r="H36" s="33">
        <v>1562243</v>
      </c>
      <c r="I36" s="33">
        <v>848586</v>
      </c>
      <c r="J36" s="33">
        <v>2038532</v>
      </c>
      <c r="K36" s="33">
        <v>1243155</v>
      </c>
    </row>
    <row r="37" spans="1:11" x14ac:dyDescent="0.2">
      <c r="A37" s="214" t="s">
        <v>142</v>
      </c>
      <c r="B37" s="214"/>
      <c r="C37" s="214"/>
      <c r="D37" s="214"/>
      <c r="E37" s="214"/>
      <c r="F37" s="214"/>
      <c r="G37" s="20">
        <v>154</v>
      </c>
      <c r="H37" s="37">
        <f>SUM(H38:H47)</f>
        <v>4744858</v>
      </c>
      <c r="I37" s="37">
        <f>SUM(I38:I47)</f>
        <v>46394</v>
      </c>
      <c r="J37" s="37">
        <f>SUM(J38:J47)</f>
        <v>19311750</v>
      </c>
      <c r="K37" s="37">
        <f>SUM(K38:K47)</f>
        <v>506021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3276192</v>
      </c>
      <c r="I39" s="33">
        <v>0</v>
      </c>
      <c r="J39" s="33">
        <v>17640000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168867</v>
      </c>
      <c r="I44" s="33">
        <v>46381</v>
      </c>
      <c r="J44" s="33">
        <v>42372</v>
      </c>
      <c r="K44" s="33">
        <v>2912</v>
      </c>
    </row>
    <row r="45" spans="1:11" x14ac:dyDescent="0.2">
      <c r="A45" s="186" t="s">
        <v>150</v>
      </c>
      <c r="B45" s="186"/>
      <c r="C45" s="186"/>
      <c r="D45" s="186"/>
      <c r="E45" s="186"/>
      <c r="F45" s="186"/>
      <c r="G45" s="15">
        <v>162</v>
      </c>
      <c r="H45" s="33">
        <v>1299799</v>
      </c>
      <c r="I45" s="33">
        <v>13</v>
      </c>
      <c r="J45" s="33">
        <v>1351512</v>
      </c>
      <c r="K45" s="33">
        <v>225243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277866</v>
      </c>
      <c r="K47" s="33">
        <v>277866</v>
      </c>
    </row>
    <row r="48" spans="1:11" x14ac:dyDescent="0.2">
      <c r="A48" s="214" t="s">
        <v>153</v>
      </c>
      <c r="B48" s="214"/>
      <c r="C48" s="214"/>
      <c r="D48" s="214"/>
      <c r="E48" s="214"/>
      <c r="F48" s="214"/>
      <c r="G48" s="20">
        <v>165</v>
      </c>
      <c r="H48" s="37">
        <f>SUM(H49:H55)</f>
        <v>21850951</v>
      </c>
      <c r="I48" s="37">
        <f>SUM(I49:I55)</f>
        <v>18516005</v>
      </c>
      <c r="J48" s="37">
        <f>SUM(J49:J55)</f>
        <v>22828365</v>
      </c>
      <c r="K48" s="37">
        <f>SUM(K49:K55)</f>
        <v>5710326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1693595</v>
      </c>
      <c r="I51" s="33">
        <v>456662</v>
      </c>
      <c r="J51" s="33">
        <v>2301320</v>
      </c>
      <c r="K51" s="33">
        <v>911544</v>
      </c>
    </row>
    <row r="52" spans="1:11" x14ac:dyDescent="0.2">
      <c r="A52" s="210" t="s">
        <v>157</v>
      </c>
      <c r="B52" s="210"/>
      <c r="C52" s="210"/>
      <c r="D52" s="210"/>
      <c r="E52" s="210"/>
      <c r="F52" s="210"/>
      <c r="G52" s="15">
        <v>169</v>
      </c>
      <c r="H52" s="33">
        <v>2010680</v>
      </c>
      <c r="I52" s="33">
        <v>1041098</v>
      </c>
      <c r="J52" s="33">
        <v>2135021</v>
      </c>
      <c r="K52" s="33">
        <v>153163</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18146676</v>
      </c>
      <c r="I55" s="33">
        <v>17018245</v>
      </c>
      <c r="J55" s="33">
        <v>18392024</v>
      </c>
      <c r="K55" s="33">
        <v>4645619</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164360889</v>
      </c>
      <c r="I60" s="37">
        <f t="shared" ref="I60:K60" si="0">I8+I37+I56+I57</f>
        <v>36287525</v>
      </c>
      <c r="J60" s="37">
        <f t="shared" si="0"/>
        <v>184252885</v>
      </c>
      <c r="K60" s="37">
        <f t="shared" si="0"/>
        <v>45401626</v>
      </c>
    </row>
    <row r="61" spans="1:11" x14ac:dyDescent="0.2">
      <c r="A61" s="214" t="s">
        <v>166</v>
      </c>
      <c r="B61" s="214"/>
      <c r="C61" s="214"/>
      <c r="D61" s="214"/>
      <c r="E61" s="214"/>
      <c r="F61" s="214"/>
      <c r="G61" s="20">
        <v>178</v>
      </c>
      <c r="H61" s="37">
        <f>H14+H48+H58+H59</f>
        <v>191668476</v>
      </c>
      <c r="I61" s="37">
        <f t="shared" ref="I61:K61" si="1">I14+I48+I58+I59</f>
        <v>60979326</v>
      </c>
      <c r="J61" s="37">
        <f t="shared" si="1"/>
        <v>190855492</v>
      </c>
      <c r="K61" s="37">
        <f t="shared" si="1"/>
        <v>53206129</v>
      </c>
    </row>
    <row r="62" spans="1:11" x14ac:dyDescent="0.2">
      <c r="A62" s="214" t="s">
        <v>167</v>
      </c>
      <c r="B62" s="214"/>
      <c r="C62" s="214"/>
      <c r="D62" s="214"/>
      <c r="E62" s="214"/>
      <c r="F62" s="214"/>
      <c r="G62" s="20">
        <v>179</v>
      </c>
      <c r="H62" s="37">
        <f>H60-H61</f>
        <v>-27307587</v>
      </c>
      <c r="I62" s="37">
        <f t="shared" ref="I62:K62" si="2">I60-I61</f>
        <v>-24691801</v>
      </c>
      <c r="J62" s="37">
        <f t="shared" si="2"/>
        <v>-6602607</v>
      </c>
      <c r="K62" s="37">
        <f t="shared" si="2"/>
        <v>-7804503</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-27307587</v>
      </c>
      <c r="I64" s="37">
        <f t="shared" ref="I64:K64" si="4">+IF((I60-I61)&lt;0,(I60-I61),0)</f>
        <v>-24691801</v>
      </c>
      <c r="J64" s="37">
        <f t="shared" si="4"/>
        <v>-6602607</v>
      </c>
      <c r="K64" s="37">
        <f t="shared" si="4"/>
        <v>-7804503</v>
      </c>
    </row>
    <row r="65" spans="1:11" x14ac:dyDescent="0.2">
      <c r="A65" s="219" t="s">
        <v>115</v>
      </c>
      <c r="B65" s="219"/>
      <c r="C65" s="219"/>
      <c r="D65" s="219"/>
      <c r="E65" s="219"/>
      <c r="F65" s="219"/>
      <c r="G65" s="15">
        <v>182</v>
      </c>
      <c r="H65" s="33">
        <v>3534835</v>
      </c>
      <c r="I65" s="33">
        <v>3534835</v>
      </c>
      <c r="J65" s="33">
        <v>0</v>
      </c>
      <c r="K65" s="33">
        <v>0</v>
      </c>
    </row>
    <row r="66" spans="1:11" x14ac:dyDescent="0.2">
      <c r="A66" s="214" t="s">
        <v>170</v>
      </c>
      <c r="B66" s="214"/>
      <c r="C66" s="214"/>
      <c r="D66" s="214"/>
      <c r="E66" s="214"/>
      <c r="F66" s="214"/>
      <c r="G66" s="20">
        <v>183</v>
      </c>
      <c r="H66" s="37">
        <f>H62-H65</f>
        <v>-30842422</v>
      </c>
      <c r="I66" s="37">
        <f t="shared" ref="I66:K66" si="5">I62-I65</f>
        <v>-28226636</v>
      </c>
      <c r="J66" s="37">
        <f t="shared" si="5"/>
        <v>-6602607</v>
      </c>
      <c r="K66" s="37">
        <f t="shared" si="5"/>
        <v>-7804503</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-30842422</v>
      </c>
      <c r="I68" s="37">
        <f t="shared" ref="I68:K68" si="7">+IF((I62-I65)&lt;0,(I62-I65),0)</f>
        <v>-28226636</v>
      </c>
      <c r="J68" s="37">
        <f t="shared" si="7"/>
        <v>-6602607</v>
      </c>
      <c r="K68" s="37">
        <f t="shared" si="7"/>
        <v>-7804503</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-30842422</v>
      </c>
      <c r="I89" s="40">
        <v>-28226636</v>
      </c>
      <c r="J89" s="40">
        <v>-6602607</v>
      </c>
      <c r="K89" s="40">
        <v>-7804503</v>
      </c>
    </row>
    <row r="90" spans="1:11" ht="24" customHeight="1" x14ac:dyDescent="0.2">
      <c r="A90" s="207" t="s">
        <v>192</v>
      </c>
      <c r="B90" s="207"/>
      <c r="C90" s="207"/>
      <c r="D90" s="207"/>
      <c r="E90" s="207"/>
      <c r="F90" s="207"/>
      <c r="G90" s="20">
        <v>203</v>
      </c>
      <c r="H90" s="39">
        <f>SUM(H91:H98)</f>
        <v>19032</v>
      </c>
      <c r="I90" s="39">
        <f>SUM(I91:I98)</f>
        <v>16792</v>
      </c>
      <c r="J90" s="39">
        <f>SUM(J91:J98)</f>
        <v>22390</v>
      </c>
      <c r="K90" s="39">
        <f>SUM(K91:K98)</f>
        <v>22390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19032</v>
      </c>
      <c r="I93" s="40">
        <v>16792</v>
      </c>
      <c r="J93" s="40">
        <v>22390</v>
      </c>
      <c r="K93" s="40">
        <v>22390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3426</v>
      </c>
      <c r="I99" s="40">
        <v>3023</v>
      </c>
      <c r="J99" s="40">
        <v>4030</v>
      </c>
      <c r="K99" s="40">
        <v>4030</v>
      </c>
    </row>
    <row r="100" spans="1:11" ht="22.9" customHeight="1" x14ac:dyDescent="0.2">
      <c r="A100" s="207" t="s">
        <v>201</v>
      </c>
      <c r="B100" s="207"/>
      <c r="C100" s="207"/>
      <c r="D100" s="207"/>
      <c r="E100" s="207"/>
      <c r="F100" s="207"/>
      <c r="G100" s="20">
        <v>213</v>
      </c>
      <c r="H100" s="39">
        <f>H90-H99</f>
        <v>15606</v>
      </c>
      <c r="I100" s="39">
        <f>I90-I99</f>
        <v>13769</v>
      </c>
      <c r="J100" s="39">
        <f>J90-J99</f>
        <v>18360</v>
      </c>
      <c r="K100" s="39">
        <f>K90-K99</f>
        <v>18360</v>
      </c>
    </row>
    <row r="101" spans="1:11" x14ac:dyDescent="0.2">
      <c r="A101" s="207" t="s">
        <v>202</v>
      </c>
      <c r="B101" s="207"/>
      <c r="C101" s="207"/>
      <c r="D101" s="207"/>
      <c r="E101" s="207"/>
      <c r="F101" s="207"/>
      <c r="G101" s="20">
        <v>214</v>
      </c>
      <c r="H101" s="39">
        <f>H89+H100</f>
        <v>-30826816</v>
      </c>
      <c r="I101" s="39">
        <f>I89+I100</f>
        <v>-28212867</v>
      </c>
      <c r="J101" s="39">
        <f>J89+J100</f>
        <v>-6584247</v>
      </c>
      <c r="K101" s="39">
        <f>K89+K100</f>
        <v>-7786143</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S8" sqref="S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450</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449</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-27307587</v>
      </c>
      <c r="I8" s="43">
        <v>-6602607</v>
      </c>
    </row>
    <row r="9" spans="1:9" ht="12.75" customHeight="1" x14ac:dyDescent="0.2">
      <c r="A9" s="257" t="s">
        <v>211</v>
      </c>
      <c r="B9" s="258"/>
      <c r="C9" s="258"/>
      <c r="D9" s="258"/>
      <c r="E9" s="258"/>
      <c r="F9" s="259"/>
      <c r="G9" s="25">
        <v>2</v>
      </c>
      <c r="H9" s="44">
        <f>H10+H11+H12+H13+H14+H15+H16+H17</f>
        <v>39264908</v>
      </c>
      <c r="I9" s="44">
        <f>I10+I11+I12+I13+I14+I15+I16+I17</f>
        <v>10155291</v>
      </c>
    </row>
    <row r="10" spans="1:9" ht="12.75" customHeight="1" x14ac:dyDescent="0.2">
      <c r="A10" s="254" t="s">
        <v>212</v>
      </c>
      <c r="B10" s="255"/>
      <c r="C10" s="255"/>
      <c r="D10" s="255"/>
      <c r="E10" s="255"/>
      <c r="F10" s="256"/>
      <c r="G10" s="26">
        <v>3</v>
      </c>
      <c r="H10" s="45">
        <v>21090291</v>
      </c>
      <c r="I10" s="45">
        <v>20588377</v>
      </c>
    </row>
    <row r="11" spans="1:9" ht="22.15" customHeight="1" x14ac:dyDescent="0.2">
      <c r="A11" s="254" t="s">
        <v>213</v>
      </c>
      <c r="B11" s="255"/>
      <c r="C11" s="255"/>
      <c r="D11" s="255"/>
      <c r="E11" s="255"/>
      <c r="F11" s="256"/>
      <c r="G11" s="26">
        <v>4</v>
      </c>
      <c r="H11" s="45">
        <v>-267487</v>
      </c>
      <c r="I11" s="45">
        <v>-3899733</v>
      </c>
    </row>
    <row r="12" spans="1:9" ht="23.45" customHeight="1" x14ac:dyDescent="0.2">
      <c r="A12" s="254" t="s">
        <v>214</v>
      </c>
      <c r="B12" s="255"/>
      <c r="C12" s="255"/>
      <c r="D12" s="255"/>
      <c r="E12" s="255"/>
      <c r="F12" s="256"/>
      <c r="G12" s="26">
        <v>5</v>
      </c>
      <c r="H12" s="45">
        <v>777027</v>
      </c>
      <c r="I12" s="45">
        <v>26604</v>
      </c>
    </row>
    <row r="13" spans="1:9" ht="12.75" customHeight="1" x14ac:dyDescent="0.2">
      <c r="A13" s="254" t="s">
        <v>215</v>
      </c>
      <c r="B13" s="255"/>
      <c r="C13" s="255"/>
      <c r="D13" s="255"/>
      <c r="E13" s="255"/>
      <c r="F13" s="256"/>
      <c r="G13" s="26">
        <v>6</v>
      </c>
      <c r="H13" s="45">
        <v>-168867</v>
      </c>
      <c r="I13" s="45">
        <v>-19311750</v>
      </c>
    </row>
    <row r="14" spans="1:9" ht="12.75" customHeight="1" x14ac:dyDescent="0.2">
      <c r="A14" s="254" t="s">
        <v>216</v>
      </c>
      <c r="B14" s="255"/>
      <c r="C14" s="255"/>
      <c r="D14" s="255"/>
      <c r="E14" s="255"/>
      <c r="F14" s="256"/>
      <c r="G14" s="26">
        <v>7</v>
      </c>
      <c r="H14" s="45">
        <v>19838000</v>
      </c>
      <c r="I14" s="45">
        <v>2301320</v>
      </c>
    </row>
    <row r="15" spans="1:9" ht="12.75" customHeight="1" x14ac:dyDescent="0.2">
      <c r="A15" s="254" t="s">
        <v>217</v>
      </c>
      <c r="B15" s="255"/>
      <c r="C15" s="255"/>
      <c r="D15" s="255"/>
      <c r="E15" s="255"/>
      <c r="F15" s="256"/>
      <c r="G15" s="26">
        <v>8</v>
      </c>
      <c r="H15" s="45">
        <v>-141286</v>
      </c>
      <c r="I15" s="45">
        <v>-469831</v>
      </c>
    </row>
    <row r="16" spans="1:9" ht="12.75" customHeight="1" x14ac:dyDescent="0.2">
      <c r="A16" s="254" t="s">
        <v>218</v>
      </c>
      <c r="B16" s="255"/>
      <c r="C16" s="255"/>
      <c r="D16" s="255"/>
      <c r="E16" s="255"/>
      <c r="F16" s="256"/>
      <c r="G16" s="26">
        <v>9</v>
      </c>
      <c r="H16" s="45">
        <v>1413422</v>
      </c>
      <c r="I16" s="45">
        <v>-783509</v>
      </c>
    </row>
    <row r="17" spans="1:9" ht="25.15" customHeight="1" x14ac:dyDescent="0.2">
      <c r="A17" s="254" t="s">
        <v>219</v>
      </c>
      <c r="B17" s="255"/>
      <c r="C17" s="255"/>
      <c r="D17" s="255"/>
      <c r="E17" s="255"/>
      <c r="F17" s="256"/>
      <c r="G17" s="26">
        <v>10</v>
      </c>
      <c r="H17" s="45">
        <v>-3276192</v>
      </c>
      <c r="I17" s="45">
        <v>11703813</v>
      </c>
    </row>
    <row r="18" spans="1:9" ht="28.15" customHeight="1" x14ac:dyDescent="0.2">
      <c r="A18" s="233" t="s">
        <v>390</v>
      </c>
      <c r="B18" s="234"/>
      <c r="C18" s="234"/>
      <c r="D18" s="234"/>
      <c r="E18" s="234"/>
      <c r="F18" s="235"/>
      <c r="G18" s="25">
        <v>11</v>
      </c>
      <c r="H18" s="44">
        <f>H8+H9</f>
        <v>11957321</v>
      </c>
      <c r="I18" s="44">
        <f>I8+I9</f>
        <v>3552684</v>
      </c>
    </row>
    <row r="19" spans="1:9" ht="12.75" customHeight="1" x14ac:dyDescent="0.2">
      <c r="A19" s="257" t="s">
        <v>220</v>
      </c>
      <c r="B19" s="258"/>
      <c r="C19" s="258"/>
      <c r="D19" s="258"/>
      <c r="E19" s="258"/>
      <c r="F19" s="259"/>
      <c r="G19" s="25">
        <v>12</v>
      </c>
      <c r="H19" s="44">
        <f>H20+H21+H22+H23</f>
        <v>-9973833</v>
      </c>
      <c r="I19" s="44">
        <f>I20+I21+I22+I23</f>
        <v>5220646</v>
      </c>
    </row>
    <row r="20" spans="1:9" ht="12.75" customHeight="1" x14ac:dyDescent="0.2">
      <c r="A20" s="254" t="s">
        <v>221</v>
      </c>
      <c r="B20" s="255"/>
      <c r="C20" s="255"/>
      <c r="D20" s="255"/>
      <c r="E20" s="255"/>
      <c r="F20" s="256"/>
      <c r="G20" s="26">
        <v>13</v>
      </c>
      <c r="H20" s="45">
        <v>-9079000</v>
      </c>
      <c r="I20" s="45">
        <v>5037433</v>
      </c>
    </row>
    <row r="21" spans="1:9" ht="12.75" customHeight="1" x14ac:dyDescent="0.2">
      <c r="A21" s="254" t="s">
        <v>222</v>
      </c>
      <c r="B21" s="255"/>
      <c r="C21" s="255"/>
      <c r="D21" s="255"/>
      <c r="E21" s="255"/>
      <c r="F21" s="256"/>
      <c r="G21" s="26">
        <v>14</v>
      </c>
      <c r="H21" s="45">
        <v>-3003718</v>
      </c>
      <c r="I21" s="45">
        <v>-1031148</v>
      </c>
    </row>
    <row r="22" spans="1:9" ht="12.75" customHeight="1" x14ac:dyDescent="0.2">
      <c r="A22" s="254" t="s">
        <v>223</v>
      </c>
      <c r="B22" s="255"/>
      <c r="C22" s="255"/>
      <c r="D22" s="255"/>
      <c r="E22" s="255"/>
      <c r="F22" s="256"/>
      <c r="G22" s="26">
        <v>15</v>
      </c>
      <c r="H22" s="45">
        <v>135885</v>
      </c>
      <c r="I22" s="45">
        <v>-103080</v>
      </c>
    </row>
    <row r="23" spans="1:9" ht="12.75" customHeight="1" x14ac:dyDescent="0.2">
      <c r="A23" s="254" t="s">
        <v>224</v>
      </c>
      <c r="B23" s="255"/>
      <c r="C23" s="255"/>
      <c r="D23" s="255"/>
      <c r="E23" s="255"/>
      <c r="F23" s="256"/>
      <c r="G23" s="26">
        <v>16</v>
      </c>
      <c r="H23" s="45">
        <v>1973000</v>
      </c>
      <c r="I23" s="45">
        <v>1317441</v>
      </c>
    </row>
    <row r="24" spans="1:9" ht="12.75" customHeight="1" x14ac:dyDescent="0.2">
      <c r="A24" s="233" t="s">
        <v>225</v>
      </c>
      <c r="B24" s="234"/>
      <c r="C24" s="234"/>
      <c r="D24" s="234"/>
      <c r="E24" s="234"/>
      <c r="F24" s="235"/>
      <c r="G24" s="25">
        <v>17</v>
      </c>
      <c r="H24" s="44">
        <f>H18+H19</f>
        <v>1983488</v>
      </c>
      <c r="I24" s="44">
        <f>I18+I19</f>
        <v>8773330</v>
      </c>
    </row>
    <row r="25" spans="1:9" ht="12.75" customHeight="1" x14ac:dyDescent="0.2">
      <c r="A25" s="245" t="s">
        <v>226</v>
      </c>
      <c r="B25" s="246"/>
      <c r="C25" s="246"/>
      <c r="D25" s="246"/>
      <c r="E25" s="246"/>
      <c r="F25" s="247"/>
      <c r="G25" s="26">
        <v>18</v>
      </c>
      <c r="H25" s="45">
        <v>-1975000</v>
      </c>
      <c r="I25" s="45">
        <v>-2325823</v>
      </c>
    </row>
    <row r="26" spans="1:9" ht="12.75" customHeight="1" x14ac:dyDescent="0.2">
      <c r="A26" s="245" t="s">
        <v>227</v>
      </c>
      <c r="B26" s="246"/>
      <c r="C26" s="246"/>
      <c r="D26" s="246"/>
      <c r="E26" s="246"/>
      <c r="F26" s="247"/>
      <c r="G26" s="26">
        <v>19</v>
      </c>
      <c r="H26" s="45">
        <v>23</v>
      </c>
      <c r="I26" s="45">
        <v>0</v>
      </c>
    </row>
    <row r="27" spans="1:9" ht="25.9" customHeight="1" x14ac:dyDescent="0.2">
      <c r="A27" s="236" t="s">
        <v>228</v>
      </c>
      <c r="B27" s="237"/>
      <c r="C27" s="237"/>
      <c r="D27" s="237"/>
      <c r="E27" s="237"/>
      <c r="F27" s="238"/>
      <c r="G27" s="27">
        <v>20</v>
      </c>
      <c r="H27" s="46">
        <f>H24+H25+H26</f>
        <v>8511</v>
      </c>
      <c r="I27" s="46">
        <f>I24+I25+I26</f>
        <v>6447507</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3363000</v>
      </c>
      <c r="I29" s="47">
        <v>6257855</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169174</v>
      </c>
      <c r="I31" s="48">
        <v>52587</v>
      </c>
    </row>
    <row r="32" spans="1:9" ht="12.75" customHeight="1" x14ac:dyDescent="0.2">
      <c r="A32" s="245" t="s">
        <v>233</v>
      </c>
      <c r="B32" s="246"/>
      <c r="C32" s="246"/>
      <c r="D32" s="246"/>
      <c r="E32" s="246"/>
      <c r="F32" s="247"/>
      <c r="G32" s="26">
        <v>24</v>
      </c>
      <c r="H32" s="48">
        <v>3276192</v>
      </c>
      <c r="I32" s="48">
        <v>17640000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121000</v>
      </c>
      <c r="I34" s="48">
        <v>5555879</v>
      </c>
    </row>
    <row r="35" spans="1:9" ht="26.45" customHeight="1" x14ac:dyDescent="0.2">
      <c r="A35" s="233" t="s">
        <v>236</v>
      </c>
      <c r="B35" s="234"/>
      <c r="C35" s="234"/>
      <c r="D35" s="234"/>
      <c r="E35" s="234"/>
      <c r="F35" s="235"/>
      <c r="G35" s="25">
        <v>27</v>
      </c>
      <c r="H35" s="49">
        <f>H29+H30+H31+H32+H33+H34</f>
        <v>6929366</v>
      </c>
      <c r="I35" s="49">
        <f>I29+I30+I31+I32+I33+I34</f>
        <v>29506321</v>
      </c>
    </row>
    <row r="36" spans="1:9" ht="22.9" customHeight="1" x14ac:dyDescent="0.2">
      <c r="A36" s="245" t="s">
        <v>237</v>
      </c>
      <c r="B36" s="246"/>
      <c r="C36" s="246"/>
      <c r="D36" s="246"/>
      <c r="E36" s="246"/>
      <c r="F36" s="247"/>
      <c r="G36" s="26">
        <v>28</v>
      </c>
      <c r="H36" s="48">
        <v>-28224000</v>
      </c>
      <c r="I36" s="48">
        <v>-30974935</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-7727499</v>
      </c>
      <c r="I40" s="48">
        <v>-5000997</v>
      </c>
    </row>
    <row r="41" spans="1:9" ht="24" customHeight="1" x14ac:dyDescent="0.2">
      <c r="A41" s="233" t="s">
        <v>242</v>
      </c>
      <c r="B41" s="234"/>
      <c r="C41" s="234"/>
      <c r="D41" s="234"/>
      <c r="E41" s="234"/>
      <c r="F41" s="235"/>
      <c r="G41" s="25">
        <v>33</v>
      </c>
      <c r="H41" s="49">
        <f>H36+H37+H38+H39+H40</f>
        <v>-35951499</v>
      </c>
      <c r="I41" s="49">
        <f>I36+I37+I38+I39+I40</f>
        <v>-35975932</v>
      </c>
    </row>
    <row r="42" spans="1:9" ht="29.45" customHeight="1" x14ac:dyDescent="0.2">
      <c r="A42" s="236" t="s">
        <v>243</v>
      </c>
      <c r="B42" s="237"/>
      <c r="C42" s="237"/>
      <c r="D42" s="237"/>
      <c r="E42" s="237"/>
      <c r="F42" s="238"/>
      <c r="G42" s="27">
        <v>34</v>
      </c>
      <c r="H42" s="50">
        <f>H35+H41</f>
        <v>-29022133</v>
      </c>
      <c r="I42" s="50">
        <f>I35+I41</f>
        <v>-6469611</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27663000</v>
      </c>
      <c r="I46" s="48">
        <v>3066039</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27663000</v>
      </c>
      <c r="I48" s="49">
        <f>I44+I45+I46+I47</f>
        <v>3066039</v>
      </c>
    </row>
    <row r="49" spans="1:9" ht="24.6" customHeight="1" x14ac:dyDescent="0.2">
      <c r="A49" s="245" t="s">
        <v>389</v>
      </c>
      <c r="B49" s="246"/>
      <c r="C49" s="246"/>
      <c r="D49" s="246"/>
      <c r="E49" s="246"/>
      <c r="F49" s="247"/>
      <c r="G49" s="26">
        <v>40</v>
      </c>
      <c r="H49" s="48">
        <v>-11552000</v>
      </c>
      <c r="I49" s="48">
        <v>-10165452</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-4048591</v>
      </c>
      <c r="I51" s="48">
        <v>-4358275</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-4253000</v>
      </c>
      <c r="I53" s="48">
        <v>0</v>
      </c>
    </row>
    <row r="54" spans="1:9" ht="30.6" customHeight="1" x14ac:dyDescent="0.2">
      <c r="A54" s="233" t="s">
        <v>254</v>
      </c>
      <c r="B54" s="234"/>
      <c r="C54" s="234"/>
      <c r="D54" s="234"/>
      <c r="E54" s="234"/>
      <c r="F54" s="235"/>
      <c r="G54" s="25">
        <v>45</v>
      </c>
      <c r="H54" s="49">
        <f>H49+H50+H51+H52+H53</f>
        <v>-19853591</v>
      </c>
      <c r="I54" s="49">
        <f>I49+I50+I51+I52+I53</f>
        <v>-14523727</v>
      </c>
    </row>
    <row r="55" spans="1:9" ht="29.45" customHeight="1" x14ac:dyDescent="0.2">
      <c r="A55" s="248" t="s">
        <v>255</v>
      </c>
      <c r="B55" s="249"/>
      <c r="C55" s="249"/>
      <c r="D55" s="249"/>
      <c r="E55" s="249"/>
      <c r="F55" s="250"/>
      <c r="G55" s="25">
        <v>46</v>
      </c>
      <c r="H55" s="49">
        <f>H48+H54</f>
        <v>7809409</v>
      </c>
      <c r="I55" s="49">
        <f>I48+I54</f>
        <v>-11457688</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-21204213</v>
      </c>
      <c r="I57" s="49">
        <f>I27+I42+I55+I56</f>
        <v>-11479792</v>
      </c>
    </row>
    <row r="58" spans="1:9" x14ac:dyDescent="0.2">
      <c r="A58" s="251" t="s">
        <v>258</v>
      </c>
      <c r="B58" s="252"/>
      <c r="C58" s="252"/>
      <c r="D58" s="252"/>
      <c r="E58" s="252"/>
      <c r="F58" s="253"/>
      <c r="G58" s="26">
        <v>49</v>
      </c>
      <c r="H58" s="48">
        <v>50700889</v>
      </c>
      <c r="I58" s="48">
        <v>29496676</v>
      </c>
    </row>
    <row r="59" spans="1:9" ht="31.15" customHeight="1" x14ac:dyDescent="0.2">
      <c r="A59" s="236" t="s">
        <v>259</v>
      </c>
      <c r="B59" s="237"/>
      <c r="C59" s="237"/>
      <c r="D59" s="237"/>
      <c r="E59" s="237"/>
      <c r="F59" s="238"/>
      <c r="G59" s="27">
        <v>50</v>
      </c>
      <c r="H59" s="50">
        <f>H57+H58</f>
        <v>29496676</v>
      </c>
      <c r="I59" s="50">
        <f>I57+I58</f>
        <v>18016884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450</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449</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view="pageBreakPreview" topLeftCell="F28" zoomScale="80" zoomScaleNormal="100" zoomScaleSheetLayoutView="80" workbookViewId="0">
      <selection activeCell="S8" sqref="S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44196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-6602607</v>
      </c>
      <c r="U39" s="69">
        <f t="shared" ref="U39:U56" si="12">H39+I39+J39+K39-L39+M39+N39+O39+P39+Q39+R39+S39+T39</f>
        <v>-6602607</v>
      </c>
      <c r="V39" s="65">
        <v>0</v>
      </c>
      <c r="W39" s="69">
        <f t="shared" ref="W39:W56" si="13">U39+V39</f>
        <v>-6602607</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22390</v>
      </c>
      <c r="Q42" s="67">
        <v>0</v>
      </c>
      <c r="R42" s="67">
        <v>0</v>
      </c>
      <c r="S42" s="65">
        <v>0</v>
      </c>
      <c r="T42" s="65">
        <v>0</v>
      </c>
      <c r="U42" s="69">
        <f t="shared" si="12"/>
        <v>22390</v>
      </c>
      <c r="V42" s="65">
        <v>0</v>
      </c>
      <c r="W42" s="69">
        <f t="shared" si="13"/>
        <v>22390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-4030</v>
      </c>
      <c r="Q48" s="65">
        <v>0</v>
      </c>
      <c r="R48" s="65">
        <v>0</v>
      </c>
      <c r="S48" s="65">
        <v>0</v>
      </c>
      <c r="T48" s="65">
        <v>0</v>
      </c>
      <c r="U48" s="69">
        <f t="shared" si="12"/>
        <v>-4030</v>
      </c>
      <c r="V48" s="65">
        <v>0</v>
      </c>
      <c r="W48" s="69">
        <f t="shared" si="13"/>
        <v>-4030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83459</v>
      </c>
      <c r="Q57" s="70">
        <f t="shared" si="14"/>
        <v>0</v>
      </c>
      <c r="R57" s="70">
        <f t="shared" si="14"/>
        <v>0</v>
      </c>
      <c r="S57" s="70">
        <f t="shared" si="14"/>
        <v>-317665356</v>
      </c>
      <c r="T57" s="70">
        <f t="shared" si="14"/>
        <v>-6602607</v>
      </c>
      <c r="U57" s="70">
        <f t="shared" si="14"/>
        <v>287712903</v>
      </c>
      <c r="V57" s="70">
        <f t="shared" si="14"/>
        <v>0</v>
      </c>
      <c r="W57" s="70">
        <f t="shared" si="14"/>
        <v>287712903</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18360</v>
      </c>
      <c r="Q59" s="69">
        <f t="shared" si="15"/>
        <v>0</v>
      </c>
      <c r="R59" s="69">
        <f t="shared" si="15"/>
        <v>0</v>
      </c>
      <c r="S59" s="69">
        <f t="shared" si="15"/>
        <v>0</v>
      </c>
      <c r="T59" s="69">
        <f t="shared" si="15"/>
        <v>0</v>
      </c>
      <c r="U59" s="69">
        <f t="shared" si="15"/>
        <v>18360</v>
      </c>
      <c r="V59" s="69">
        <f t="shared" si="15"/>
        <v>0</v>
      </c>
      <c r="W59" s="69">
        <f t="shared" si="15"/>
        <v>18360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18360</v>
      </c>
      <c r="Q60" s="69">
        <f t="shared" si="16"/>
        <v>0</v>
      </c>
      <c r="R60" s="69">
        <f t="shared" si="16"/>
        <v>0</v>
      </c>
      <c r="S60" s="69">
        <f t="shared" si="16"/>
        <v>0</v>
      </c>
      <c r="T60" s="69">
        <f t="shared" si="16"/>
        <v>-6602607</v>
      </c>
      <c r="U60" s="69">
        <f t="shared" si="16"/>
        <v>-6584247</v>
      </c>
      <c r="V60" s="69">
        <f t="shared" si="16"/>
        <v>0</v>
      </c>
      <c r="W60" s="69">
        <f t="shared" si="16"/>
        <v>-6584247</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2021-02-26T07:30:51Z</cp:lastPrinted>
  <dcterms:created xsi:type="dcterms:W3CDTF">2008-10-17T11:51:54Z</dcterms:created>
  <dcterms:modified xsi:type="dcterms:W3CDTF">2021-02-26T07:30:54Z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