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B9F371FE-078C-4B3C-BADA-59B1C6A132D8}"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H49" i="21"/>
  <c r="H51" i="21" s="1"/>
  <c r="W61" i="22"/>
  <c r="K60" i="19"/>
  <c r="K14" i="19"/>
  <c r="K61" i="19" s="1"/>
  <c r="J60" i="19"/>
  <c r="I75" i="18"/>
  <c r="I131" i="18" s="1"/>
  <c r="H57" i="20"/>
  <c r="H59" i="20" s="1"/>
  <c r="I44" i="18"/>
  <c r="H61" i="19"/>
  <c r="I24" i="20"/>
  <c r="I27" i="20" s="1"/>
  <c r="I55" i="20"/>
  <c r="I34" i="21"/>
  <c r="I49" i="21" s="1"/>
  <c r="I51" i="21" s="1"/>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4" i="19"/>
  <c r="K62" i="19"/>
  <c r="K66" i="19" s="1"/>
  <c r="J63" i="19"/>
  <c r="I72" i="18"/>
  <c r="H64" i="19"/>
  <c r="I63" i="19"/>
  <c r="I64" i="19"/>
  <c r="I62" i="19"/>
  <c r="H62" i="19"/>
  <c r="H68" i="19" s="1"/>
  <c r="H63" i="19"/>
  <c r="J62" i="19"/>
  <c r="J66" i="19" s="1"/>
  <c r="J64" i="19"/>
  <c r="K68" i="19" l="1"/>
  <c r="K67" i="19"/>
  <c r="H66" i="19"/>
  <c r="H67" i="19"/>
  <c r="I68" i="19"/>
  <c r="I67" i="19"/>
  <c r="I66" i="19"/>
  <c r="J67" i="19"/>
  <c r="J68" i="19"/>
</calcChain>
</file>

<file path=xl/sharedStrings.xml><?xml version="1.0" encoding="utf-8"?>
<sst xmlns="http://schemas.openxmlformats.org/spreadsheetml/2006/main" count="522" uniqueCount="456">
  <si>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</si>
  <si>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</si>
  <si>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</si>
  <si>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</si>
  <si>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</si>
  <si>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</si>
  <si>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</si>
  <si>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</si>
  <si>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</si>
  <si>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</si>
  <si>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</si>
  <si>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</si>
  <si>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</si>
  <si>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</si>
  <si>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</si>
  <si>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</si>
  <si>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</si>
  <si>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</si>
  <si>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</si>
  <si>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</si>
  <si>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</si>
  <si>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</si>
  <si>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</si>
  <si>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</si>
  <si>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</si>
  <si>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</si>
  <si>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</si>
  <si>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</si>
  <si>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</si>
  <si>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</si>
  <si>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</si>
  <si>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</si>
  <si>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</si>
  <si>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</si>
  <si>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</si>
  <si>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</si>
  <si>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</si>
  <si>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</si>
  <si>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</si>
  <si>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</si>
  <si>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</si>
  <si>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</si>
  <si>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</si>
  <si>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</si>
  <si>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</si>
  <si>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</si>
  <si>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</si>
  <si>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</si>
  <si>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</si>
  <si>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</si>
  <si>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</si>
  <si>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</si>
  <si>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</si>
  <si>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</si>
  <si>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</si>
  <si>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</si>
  <si>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</si>
  <si>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</si>
  <si>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</si>
  <si>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</si>
  <si>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</si>
  <si>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</si>
  <si>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</si>
  <si>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</si>
  <si>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</si>
  <si>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</si>
  <si>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</si>
  <si>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</si>
  <si>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</si>
  <si>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</si>
  <si>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</si>
  <si>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</si>
  <si>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</si>
  <si>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</si>
  <si>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</si>
  <si>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</si>
  <si>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</si>
  <si>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</si>
  <si>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</si>
  <si>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</si>
  <si>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</si>
  <si>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</si>
  <si>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</si>
  <si>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</si>
  <si>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</si>
  <si>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</si>
  <si>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</si>
  <si>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</si>
  <si>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</si>
  <si>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</si>
  <si>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</si>
  <si>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</si>
  <si>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</si>
  <si>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</si>
  <si>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</si>
  <si>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</si>
  <si>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</si>
  <si>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</si>
  <si>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</si>
  <si>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</si>
  <si>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</si>
  <si>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</si>
  <si>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</si>
  <si>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</si>
  <si>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</si>
  <si>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</si>
  <si>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</si>
  <si>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</si>
  <si>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</si>
  <si>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</si>
  <si>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</si>
  <si>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</si>
  <si>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</si>
  <si>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</si>
  <si>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</si>
  <si>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</si>
  <si>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</si>
  <si>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</si>
  <si>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</si>
  <si>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</si>
  <si>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</si>
  <si>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</si>
  <si>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</si>
  <si>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</si>
  <si>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</si>
  <si>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</si>
  <si>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</si>
  <si>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</si>
  <si>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</si>
  <si>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</si>
  <si>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</si>
  <si>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</si>
  <si>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</si>
  <si>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</si>
  <si>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</si>
  <si>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</si>
  <si>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</si>
  <si>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</si>
  <si>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</si>
  <si>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</si>
  <si>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</si>
  <si>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</si>
  <si>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</si>
  <si>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</si>
  <si>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</si>
  <si>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</si>
  <si>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</si>
  <si>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</si>
  <si>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</si>
  <si>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</si>
  <si>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</si>
  <si>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</si>
  <si>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</si>
  <si>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</si>
  <si>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</si>
  <si>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</si>
  <si>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</si>
  <si>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</si>
  <si>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</si>
  <si>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</si>
  <si>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</si>
  <si>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</si>
  <si>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</si>
  <si>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</si>
  <si>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</si>
  <si>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</si>
  <si>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</si>
  <si>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</si>
  <si>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</si>
  <si>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</si>
  <si>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</si>
  <si>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</si>
  <si>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</si>
  <si>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</si>
  <si>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</si>
  <si>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</si>
  <si>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</si>
  <si>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</si>
  <si>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</si>
  <si>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</si>
  <si>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</si>
  <si>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</si>
  <si>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</si>
  <si>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</si>
  <si>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</si>
  <si>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</si>
  <si>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</si>
  <si>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</si>
  <si>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</si>
  <si>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</si>
  <si>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</si>
  <si>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</si>
  <si>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</si>
  <si>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</si>
  <si>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</si>
  <si>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</si>
  <si>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</si>
  <si>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</si>
  <si>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</si>
  <si>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</si>
  <si>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</si>
  <si>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</si>
  <si>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</si>
  <si>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</si>
  <si>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</si>
  <si>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</si>
  <si>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</si>
  <si>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</si>
  <si>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</si>
  <si>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</si>
  <si>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</si>
  <si>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</si>
  <si>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</si>
  <si>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</si>
  <si>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</si>
  <si>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</si>
  <si>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</si>
  <si>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</si>
  <si>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</si>
  <si>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</si>
  <si>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</si>
  <si>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</si>
  <si>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</si>
  <si>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</si>
  <si>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</si>
  <si>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</si>
  <si>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</si>
  <si>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</si>
  <si>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</si>
  <si>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</si>
  <si>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</si>
  <si>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</si>
  <si>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</si>
  <si>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</si>
  <si>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</si>
  <si>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</si>
  <si>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</si>
  <si>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</si>
  <si>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</si>
  <si>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</si>
  <si>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</si>
  <si>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</si>
  <si>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</si>
  <si>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</si>
  <si>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</si>
  <si>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</si>
  <si>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</si>
  <si>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</si>
  <si>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</si>
  <si>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</si>
  <si>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</si>
  <si>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</si>
  <si>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</si>
  <si>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</si>
  <si>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</si>
  <si>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</si>
  <si>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</si>
  <si>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</si>
  <si>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</si>
  <si>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</si>
  <si>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</si>
  <si>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</si>
  <si>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</si>
  <si>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</si>
  <si>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</si>
  <si>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</si>
  <si>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</si>
  <si>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</si>
  <si>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</si>
  <si>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</si>
  <si>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</si>
  <si>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</si>
  <si>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</si>
  <si>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</si>
  <si>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</si>
  <si>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</si>
  <si>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</si>
  <si>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</si>
  <si>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</si>
  <si>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</si>
  <si>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</si>
  <si>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</si>
  <si>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</si>
  <si>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</si>
  <si>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</si>
  <si>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</si>
  <si>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</si>
  <si>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</si>
  <si>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</si>
  <si>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</si>
  <si>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</si>
  <si>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</si>
  <si>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</si>
  <si>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</si>
  <si>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</si>
  <si>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</si>
  <si>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</si>
  <si>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</si>
  <si>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</si>
  <si>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</si>
  <si>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</si>
  <si>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</si>
  <si>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</si>
  <si>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</si>
  <si>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</si>
  <si>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</si>
  <si>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</si>
  <si>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</si>
  <si>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</si>
  <si>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</si>
  <si>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</si>
  <si>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</si>
  <si>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</si>
  <si>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</si>
  <si>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</si>
  <si>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</si>
  <si>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</si>
  <si>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</si>
  <si>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</si>
  <si>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</si>
  <si>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</si>
  <si>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</si>
  <si>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</si>
  <si>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</si>
  <si>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</si>
  <si>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</si>
  <si>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</si>
  <si>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</si>
  <si>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</si>
  <si>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</si>
  <si>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</si>
  <si>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</si>
  <si>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</si>
  <si>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</si>
  <si>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</si>
  <si>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</si>
  <si>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</si>
  <si>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</si>
  <si>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</si>
  <si>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</si>
  <si>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</si>
  <si>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</si>
  <si>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</si>
  <si>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</si>
  <si>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</si>
  <si>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</si>
  <si>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</si>
  <si>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</si>
  <si>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</si>
  <si>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</si>
  <si>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</si>
  <si>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</si>
  <si>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</si>
  <si>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</si>
  <si>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</si>
  <si>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</si>
  <si>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</si>
  <si>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</si>
  <si>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</si>
  <si>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</si>
  <si>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</si>
  <si>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</si>
  <si>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</si>
  <si>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</si>
  <si>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</si>
  <si>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</si>
  <si>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</si>
  <si>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</si>
  <si>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</si>
  <si>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</si>
  <si>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</si>
  <si>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</si>
  <si>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</si>
  <si>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</si>
  <si>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</si>
  <si>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</si>
  <si>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</si>
  <si>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</si>
  <si>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</si>
  <si>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</si>
  <si>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</si>
  <si>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</si>
  <si>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</si>
  <si>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</si>
  <si>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</si>
  <si>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</si>
  <si>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</si>
  <si>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</si>
  <si>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</si>
  <si>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</si>
  <si>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</si>
  <si>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</si>
  <si>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</si>
  <si>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</si>
  <si>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</si>
  <si>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</si>
  <si>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</si>
  <si>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</si>
  <si>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</si>
  <si>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</si>
  <si>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</si>
  <si>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</si>
  <si>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</si>
  <si>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</si>
  <si>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</si>
  <si>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</si>
  <si>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</si>
  <si>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</si>
  <si>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</si>
  <si>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</si>
  <si>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</si>
  <si>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</si>
  <si>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</si>
  <si>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</si>
  <si>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</si>
  <si>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</si>
  <si>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</si>
  <si>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</si>
  <si>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</si>
  <si>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</si>
  <si>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</si>
  <si>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</si>
  <si>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</si>
  <si>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</si>
  <si>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</si>
  <si>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</si>
  <si>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</si>
  <si>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</si>
  <si>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</si>
  <si>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</si>
  <si>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</si>
  <si>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</si>
  <si>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</si>
  <si>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</si>
  <si>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31.12.2020.</t>
  </si>
  <si>
    <t>03330494</t>
  </si>
  <si>
    <t>040141664</t>
  </si>
  <si>
    <t>92590920313</t>
  </si>
  <si>
    <t>1333</t>
  </si>
  <si>
    <t>HR</t>
  </si>
  <si>
    <t>74780000F0FHSC596W39</t>
  </si>
  <si>
    <t>LUKA RIJEKA d.d.</t>
  </si>
  <si>
    <t>Rijeka</t>
  </si>
  <si>
    <t>Riva 1</t>
  </si>
  <si>
    <t>uprava@lukarijeka.hr</t>
  </si>
  <si>
    <t>www.lukarijeka.hr</t>
  </si>
  <si>
    <t>LUKA PRIJEVOZ d.o.o.</t>
  </si>
  <si>
    <t>Škrljevo</t>
  </si>
  <si>
    <t>STANOVI d.o.o.</t>
  </si>
  <si>
    <t>Gordana Fućak</t>
  </si>
  <si>
    <t>051496-324</t>
  </si>
  <si>
    <t>gordana.fucak@lukarijeka.hr</t>
  </si>
  <si>
    <t>stanje na dan 31.12.2020.</t>
  </si>
  <si>
    <t>Obveznik: LUKA RIJEKA d.d.</t>
  </si>
  <si>
    <t>u razdoblju 01.01.2020 do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</si>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</sst>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60" zoomScaleNormal="100" workbookViewId="0">
      <selection activeCell="Y13" sqref="Y13"/>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t="s">
        <v>433</v>
      </c>
      <c r="F4" s="136"/>
      <c r="G4" s="77" t="s">
        <v>0</v>
      </c>
      <c r="H4" s="135" t="s">
        <v>434</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415</v>
      </c>
      <c r="B10" s="148"/>
      <c r="C10" s="148"/>
      <c r="D10" s="148"/>
      <c r="E10" s="148"/>
      <c r="F10" s="148"/>
      <c r="G10" s="148"/>
      <c r="H10" s="148"/>
      <c r="I10" s="148"/>
      <c r="J10" s="90"/>
    </row>
    <row r="11" spans="1:20" ht="24.6" customHeight="1" x14ac:dyDescent="0.25">
      <c r="A11" s="149" t="s">
        <v>393</v>
      </c>
      <c r="B11" s="150"/>
      <c r="C11" s="142" t="s">
        <v>435</v>
      </c>
      <c r="D11" s="143"/>
      <c r="E11" s="91"/>
      <c r="F11" s="151" t="s">
        <v>416</v>
      </c>
      <c r="G11" s="141"/>
      <c r="H11" s="152" t="s">
        <v>439</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437</v>
      </c>
      <c r="D15" s="143"/>
      <c r="E15" s="160"/>
      <c r="F15" s="161"/>
      <c r="G15" s="97" t="s">
        <v>417</v>
      </c>
      <c r="H15" s="152" t="s">
        <v>440</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418</v>
      </c>
      <c r="C17" s="142" t="s">
        <v>438</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441</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51000</v>
      </c>
      <c r="D21" s="153"/>
      <c r="E21" s="146"/>
      <c r="F21" s="146"/>
      <c r="G21" s="157" t="s">
        <v>442</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443</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444</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445</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654</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419</v>
      </c>
      <c r="E31" s="167"/>
      <c r="F31" s="167"/>
      <c r="G31" s="167"/>
      <c r="H31" s="106"/>
      <c r="I31" s="107" t="s">
        <v>420</v>
      </c>
      <c r="J31" s="108" t="s">
        <v>421</v>
      </c>
    </row>
    <row r="32" spans="1:10" x14ac:dyDescent="0.25">
      <c r="A32" s="149"/>
      <c r="B32" s="156"/>
      <c r="C32" s="109"/>
      <c r="D32" s="77"/>
      <c r="E32" s="161"/>
      <c r="F32" s="161"/>
      <c r="G32" s="161"/>
      <c r="H32" s="161"/>
      <c r="I32" s="104"/>
      <c r="J32" s="105"/>
    </row>
    <row r="33" spans="1:10" x14ac:dyDescent="0.25">
      <c r="A33" s="149" t="s">
        <v>410</v>
      </c>
      <c r="B33" s="156"/>
      <c r="C33" s="102" t="s">
        <v>423</v>
      </c>
      <c r="D33" s="166" t="s">
        <v>422</v>
      </c>
      <c r="E33" s="167"/>
      <c r="F33" s="167"/>
      <c r="G33" s="167"/>
      <c r="H33" s="100"/>
      <c r="I33" s="107" t="s">
        <v>423</v>
      </c>
      <c r="J33" s="108" t="s">
        <v>424</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t="s">
        <v>446</v>
      </c>
      <c r="B37" s="169"/>
      <c r="C37" s="169"/>
      <c r="D37" s="169"/>
      <c r="E37" s="168" t="s">
        <v>447</v>
      </c>
      <c r="F37" s="169"/>
      <c r="G37" s="169"/>
      <c r="H37" s="169"/>
      <c r="I37" s="170"/>
      <c r="J37" s="111">
        <v>1230000</v>
      </c>
    </row>
    <row r="38" spans="1:10" x14ac:dyDescent="0.25">
      <c r="A38" s="93"/>
      <c r="B38" s="94"/>
      <c r="C38" s="101"/>
      <c r="D38" s="171"/>
      <c r="E38" s="171"/>
      <c r="F38" s="171"/>
      <c r="G38" s="171"/>
      <c r="H38" s="171"/>
      <c r="I38" s="171"/>
      <c r="J38" s="96"/>
    </row>
    <row r="39" spans="1:10" x14ac:dyDescent="0.25">
      <c r="A39" s="168" t="s">
        <v>448</v>
      </c>
      <c r="B39" s="169"/>
      <c r="C39" s="169"/>
      <c r="D39" s="170"/>
      <c r="E39" s="168" t="s">
        <v>442</v>
      </c>
      <c r="F39" s="169"/>
      <c r="G39" s="169"/>
      <c r="H39" s="169"/>
      <c r="I39" s="170"/>
      <c r="J39" s="102">
        <v>1230077</v>
      </c>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425</v>
      </c>
    </row>
    <row r="49" spans="1:10" x14ac:dyDescent="0.25">
      <c r="A49" s="113"/>
      <c r="B49" s="101"/>
      <c r="C49" s="101"/>
      <c r="D49" s="94"/>
      <c r="E49" s="146"/>
      <c r="F49" s="146"/>
      <c r="G49" s="172"/>
      <c r="H49" s="172"/>
      <c r="I49" s="94"/>
      <c r="J49" s="114" t="s">
        <v>426</v>
      </c>
    </row>
    <row r="50" spans="1:10" ht="14.45" customHeight="1" x14ac:dyDescent="0.25">
      <c r="A50" s="140" t="s">
        <v>403</v>
      </c>
      <c r="B50" s="151"/>
      <c r="C50" s="152" t="s">
        <v>426</v>
      </c>
      <c r="D50" s="153"/>
      <c r="E50" s="178" t="s">
        <v>427</v>
      </c>
      <c r="F50" s="179"/>
      <c r="G50" s="157"/>
      <c r="H50" s="158"/>
      <c r="I50" s="158"/>
      <c r="J50" s="159"/>
    </row>
    <row r="51" spans="1:10" x14ac:dyDescent="0.25">
      <c r="A51" s="113"/>
      <c r="B51" s="101"/>
      <c r="C51" s="172"/>
      <c r="D51" s="172"/>
      <c r="E51" s="146"/>
      <c r="F51" s="146"/>
      <c r="G51" s="180" t="s">
        <v>428</v>
      </c>
      <c r="H51" s="180"/>
      <c r="I51" s="180"/>
      <c r="J51" s="85"/>
    </row>
    <row r="52" spans="1:10" ht="13.9" customHeight="1" x14ac:dyDescent="0.25">
      <c r="A52" s="140" t="s">
        <v>404</v>
      </c>
      <c r="B52" s="151"/>
      <c r="C52" s="157" t="s">
        <v>449</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450</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451</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429</v>
      </c>
      <c r="B58" s="151"/>
      <c r="C58" s="181"/>
      <c r="D58" s="182"/>
      <c r="E58" s="182"/>
      <c r="F58" s="182"/>
      <c r="G58" s="182"/>
      <c r="H58" s="182"/>
      <c r="I58" s="182"/>
      <c r="J58" s="183"/>
    </row>
    <row r="59" spans="1:10" ht="14.45" customHeight="1" x14ac:dyDescent="0.25">
      <c r="A59" s="93"/>
      <c r="B59" s="94"/>
      <c r="C59" s="184" t="s">
        <v>430</v>
      </c>
      <c r="D59" s="184"/>
      <c r="E59" s="184"/>
      <c r="F59" s="184"/>
      <c r="G59" s="94"/>
      <c r="H59" s="94"/>
      <c r="I59" s="94"/>
      <c r="J59" s="96"/>
    </row>
    <row r="60" spans="1:10" x14ac:dyDescent="0.25">
      <c r="A60" s="140" t="s">
        <v>431</v>
      </c>
      <c r="B60" s="151"/>
      <c r="C60" s="181"/>
      <c r="D60" s="182"/>
      <c r="E60" s="182"/>
      <c r="F60" s="182"/>
      <c r="G60" s="182"/>
      <c r="H60" s="182"/>
      <c r="I60" s="182"/>
      <c r="J60" s="183"/>
    </row>
    <row r="61" spans="1:10" ht="14.45" customHeight="1" x14ac:dyDescent="0.25">
      <c r="A61" s="115"/>
      <c r="B61" s="116"/>
      <c r="C61" s="185" t="s">
        <v>432</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97" zoomScale="110" zoomScaleNormal="100" zoomScaleSheetLayoutView="110" workbookViewId="0">
      <selection activeCell="Y13" sqref="Y1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452</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453</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871551963</v>
      </c>
      <c r="I9" s="34">
        <f>I10+I17+I27+I38+I43</f>
        <v>852174790</v>
      </c>
    </row>
    <row r="10" spans="1:9" ht="12.75" customHeight="1" x14ac:dyDescent="0.2">
      <c r="A10" s="187" t="s">
        <v>5</v>
      </c>
      <c r="B10" s="187"/>
      <c r="C10" s="187"/>
      <c r="D10" s="187"/>
      <c r="E10" s="187"/>
      <c r="F10" s="187"/>
      <c r="G10" s="16">
        <v>3</v>
      </c>
      <c r="H10" s="34">
        <f>H11+H12+H13+H14+H15+H16</f>
        <v>186487697</v>
      </c>
      <c r="I10" s="34">
        <f>I11+I12+I13+I14+I15+I16</f>
        <v>178266261</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186487697</v>
      </c>
      <c r="I12" s="33">
        <v>178266261</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557747030</v>
      </c>
      <c r="I17" s="34">
        <f>I18+I19+I20+I21+I22+I23+I24+I25+I26</f>
        <v>544384266</v>
      </c>
    </row>
    <row r="18" spans="1:9" ht="12.75" customHeight="1" x14ac:dyDescent="0.2">
      <c r="A18" s="186" t="s">
        <v>13</v>
      </c>
      <c r="B18" s="186"/>
      <c r="C18" s="186"/>
      <c r="D18" s="186"/>
      <c r="E18" s="186"/>
      <c r="F18" s="186"/>
      <c r="G18" s="15">
        <v>11</v>
      </c>
      <c r="H18" s="33">
        <v>214283420</v>
      </c>
      <c r="I18" s="33">
        <v>210192469</v>
      </c>
    </row>
    <row r="19" spans="1:9" ht="12.75" customHeight="1" x14ac:dyDescent="0.2">
      <c r="A19" s="186" t="s">
        <v>14</v>
      </c>
      <c r="B19" s="186"/>
      <c r="C19" s="186"/>
      <c r="D19" s="186"/>
      <c r="E19" s="186"/>
      <c r="F19" s="186"/>
      <c r="G19" s="15">
        <v>12</v>
      </c>
      <c r="H19" s="33">
        <v>321794959</v>
      </c>
      <c r="I19" s="33">
        <v>312697999</v>
      </c>
    </row>
    <row r="20" spans="1:9" ht="12.75" customHeight="1" x14ac:dyDescent="0.2">
      <c r="A20" s="186" t="s">
        <v>15</v>
      </c>
      <c r="B20" s="186"/>
      <c r="C20" s="186"/>
      <c r="D20" s="186"/>
      <c r="E20" s="186"/>
      <c r="F20" s="186"/>
      <c r="G20" s="15">
        <v>13</v>
      </c>
      <c r="H20" s="33">
        <v>1930904</v>
      </c>
      <c r="I20" s="33">
        <v>1743922</v>
      </c>
    </row>
    <row r="21" spans="1:9" ht="12.75" customHeight="1" x14ac:dyDescent="0.2">
      <c r="A21" s="186" t="s">
        <v>16</v>
      </c>
      <c r="B21" s="186"/>
      <c r="C21" s="186"/>
      <c r="D21" s="186"/>
      <c r="E21" s="186"/>
      <c r="F21" s="186"/>
      <c r="G21" s="15">
        <v>14</v>
      </c>
      <c r="H21" s="33">
        <v>13708037</v>
      </c>
      <c r="I21" s="33">
        <v>13836179</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325736</v>
      </c>
      <c r="I25" s="33">
        <v>325736</v>
      </c>
    </row>
    <row r="26" spans="1:9" ht="12.75" customHeight="1" x14ac:dyDescent="0.2">
      <c r="A26" s="186" t="s">
        <v>21</v>
      </c>
      <c r="B26" s="186"/>
      <c r="C26" s="186"/>
      <c r="D26" s="186"/>
      <c r="E26" s="186"/>
      <c r="F26" s="186"/>
      <c r="G26" s="15">
        <v>19</v>
      </c>
      <c r="H26" s="33">
        <v>5703974</v>
      </c>
      <c r="I26" s="33">
        <v>5587961</v>
      </c>
    </row>
    <row r="27" spans="1:9" ht="12.75" customHeight="1" x14ac:dyDescent="0.2">
      <c r="A27" s="187" t="s">
        <v>22</v>
      </c>
      <c r="B27" s="187"/>
      <c r="C27" s="187"/>
      <c r="D27" s="187"/>
      <c r="E27" s="187"/>
      <c r="F27" s="187"/>
      <c r="G27" s="16">
        <v>20</v>
      </c>
      <c r="H27" s="34">
        <f>SUM(H28:H37)</f>
        <v>115611666</v>
      </c>
      <c r="I27" s="34">
        <f>SUM(I28:I37)</f>
        <v>118598646</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115468108</v>
      </c>
      <c r="I31" s="33">
        <v>118432698</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143558</v>
      </c>
      <c r="I34" s="33">
        <v>165948</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2098233</v>
      </c>
      <c r="I38" s="34">
        <f>I39+I40+I41+I42</f>
        <v>1322310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2098233</v>
      </c>
      <c r="I41" s="33">
        <v>1322310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9607337</v>
      </c>
      <c r="I43" s="33">
        <v>9603307</v>
      </c>
    </row>
    <row r="44" spans="1:9" ht="12.75" customHeight="1" x14ac:dyDescent="0.2">
      <c r="A44" s="188" t="s">
        <v>382</v>
      </c>
      <c r="B44" s="188"/>
      <c r="C44" s="188"/>
      <c r="D44" s="188"/>
      <c r="E44" s="188"/>
      <c r="F44" s="188"/>
      <c r="G44" s="16">
        <v>37</v>
      </c>
      <c r="H44" s="34">
        <f>H45+H53+H60+H70</f>
        <v>79576091</v>
      </c>
      <c r="I44" s="34">
        <f>I45+I53+I60+I70</f>
        <v>98214115</v>
      </c>
    </row>
    <row r="45" spans="1:9" ht="12.75" customHeight="1" x14ac:dyDescent="0.2">
      <c r="A45" s="187" t="s">
        <v>39</v>
      </c>
      <c r="B45" s="187"/>
      <c r="C45" s="187"/>
      <c r="D45" s="187"/>
      <c r="E45" s="187"/>
      <c r="F45" s="187"/>
      <c r="G45" s="16">
        <v>38</v>
      </c>
      <c r="H45" s="34">
        <f>SUM(H46:H52)</f>
        <v>1668009</v>
      </c>
      <c r="I45" s="34">
        <f>SUM(I46:I52)</f>
        <v>1564993</v>
      </c>
    </row>
    <row r="46" spans="1:9" ht="12.75" customHeight="1" x14ac:dyDescent="0.2">
      <c r="A46" s="186" t="s">
        <v>40</v>
      </c>
      <c r="B46" s="186"/>
      <c r="C46" s="186"/>
      <c r="D46" s="186"/>
      <c r="E46" s="186"/>
      <c r="F46" s="186"/>
      <c r="G46" s="15">
        <v>39</v>
      </c>
      <c r="H46" s="33">
        <v>1668009</v>
      </c>
      <c r="I46" s="33">
        <v>1564993</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29459785</v>
      </c>
      <c r="I53" s="34">
        <f>SUM(I54:I59)</f>
        <v>54450214</v>
      </c>
    </row>
    <row r="54" spans="1:9" ht="12.75" customHeight="1" x14ac:dyDescent="0.2">
      <c r="A54" s="186" t="s">
        <v>48</v>
      </c>
      <c r="B54" s="186"/>
      <c r="C54" s="186"/>
      <c r="D54" s="186"/>
      <c r="E54" s="186"/>
      <c r="F54" s="186"/>
      <c r="G54" s="15">
        <v>47</v>
      </c>
      <c r="H54" s="33">
        <v>593719</v>
      </c>
      <c r="I54" s="33">
        <v>344743</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27599942</v>
      </c>
      <c r="I56" s="33">
        <v>29096062</v>
      </c>
    </row>
    <row r="57" spans="1:9" ht="12.75" customHeight="1" x14ac:dyDescent="0.2">
      <c r="A57" s="186" t="s">
        <v>51</v>
      </c>
      <c r="B57" s="186"/>
      <c r="C57" s="186"/>
      <c r="D57" s="186"/>
      <c r="E57" s="186"/>
      <c r="F57" s="186"/>
      <c r="G57" s="15">
        <v>50</v>
      </c>
      <c r="H57" s="33">
        <v>4978</v>
      </c>
      <c r="I57" s="33">
        <v>4960</v>
      </c>
    </row>
    <row r="58" spans="1:9" ht="12.75" customHeight="1" x14ac:dyDescent="0.2">
      <c r="A58" s="186" t="s">
        <v>52</v>
      </c>
      <c r="B58" s="186"/>
      <c r="C58" s="186"/>
      <c r="D58" s="186"/>
      <c r="E58" s="186"/>
      <c r="F58" s="186"/>
      <c r="G58" s="15">
        <v>51</v>
      </c>
      <c r="H58" s="33">
        <v>772621</v>
      </c>
      <c r="I58" s="33">
        <v>423309</v>
      </c>
    </row>
    <row r="59" spans="1:9" ht="12.75" customHeight="1" x14ac:dyDescent="0.2">
      <c r="A59" s="186" t="s">
        <v>53</v>
      </c>
      <c r="B59" s="186"/>
      <c r="C59" s="186"/>
      <c r="D59" s="186"/>
      <c r="E59" s="186"/>
      <c r="F59" s="186"/>
      <c r="G59" s="15">
        <v>52</v>
      </c>
      <c r="H59" s="33">
        <v>488525</v>
      </c>
      <c r="I59" s="33">
        <v>24581140</v>
      </c>
    </row>
    <row r="60" spans="1:9" ht="12.75" customHeight="1" x14ac:dyDescent="0.2">
      <c r="A60" s="187" t="s">
        <v>54</v>
      </c>
      <c r="B60" s="187"/>
      <c r="C60" s="187"/>
      <c r="D60" s="187"/>
      <c r="E60" s="187"/>
      <c r="F60" s="187"/>
      <c r="G60" s="16">
        <v>53</v>
      </c>
      <c r="H60" s="34">
        <f>SUM(H61:H69)</f>
        <v>17598943</v>
      </c>
      <c r="I60" s="34">
        <f>SUM(I61:I69)</f>
        <v>22572847</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17598943</v>
      </c>
      <c r="I68" s="33">
        <v>22572847</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30849354</v>
      </c>
      <c r="I70" s="33">
        <v>19626061</v>
      </c>
    </row>
    <row r="71" spans="1:9" ht="12.75" customHeight="1" x14ac:dyDescent="0.2">
      <c r="A71" s="203" t="s">
        <v>58</v>
      </c>
      <c r="B71" s="203"/>
      <c r="C71" s="203"/>
      <c r="D71" s="203"/>
      <c r="E71" s="203"/>
      <c r="F71" s="203"/>
      <c r="G71" s="15">
        <v>64</v>
      </c>
      <c r="H71" s="33">
        <v>732908</v>
      </c>
      <c r="I71" s="33">
        <v>789093</v>
      </c>
    </row>
    <row r="72" spans="1:9" ht="12.75" customHeight="1" x14ac:dyDescent="0.2">
      <c r="A72" s="188" t="s">
        <v>383</v>
      </c>
      <c r="B72" s="188"/>
      <c r="C72" s="188"/>
      <c r="D72" s="188"/>
      <c r="E72" s="188"/>
      <c r="F72" s="188"/>
      <c r="G72" s="16">
        <v>65</v>
      </c>
      <c r="H72" s="34">
        <f>H8+H9+H44+H71</f>
        <v>951860962</v>
      </c>
      <c r="I72" s="34">
        <f>I8+I9+I44+I71</f>
        <v>951177998</v>
      </c>
    </row>
    <row r="73" spans="1:9" ht="12.75" customHeight="1" x14ac:dyDescent="0.2">
      <c r="A73" s="203" t="s">
        <v>59</v>
      </c>
      <c r="B73" s="203"/>
      <c r="C73" s="203"/>
      <c r="D73" s="203"/>
      <c r="E73" s="203"/>
      <c r="F73" s="203"/>
      <c r="G73" s="15">
        <v>66</v>
      </c>
      <c r="H73" s="33">
        <v>804016</v>
      </c>
      <c r="I73" s="33">
        <v>804016</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395701200</v>
      </c>
      <c r="I75" s="34">
        <f>I76+I77+I78+I84+I85+I89+I92+I95</f>
        <v>392473141</v>
      </c>
    </row>
    <row r="76" spans="1:9" ht="12.75" customHeight="1" x14ac:dyDescent="0.2">
      <c r="A76" s="186" t="s">
        <v>61</v>
      </c>
      <c r="B76" s="186"/>
      <c r="C76" s="186"/>
      <c r="D76" s="186"/>
      <c r="E76" s="186"/>
      <c r="F76" s="186"/>
      <c r="G76" s="15">
        <v>68</v>
      </c>
      <c r="H76" s="33">
        <v>539219000</v>
      </c>
      <c r="I76" s="33">
        <v>539219000</v>
      </c>
    </row>
    <row r="77" spans="1:9" ht="12.75" customHeight="1" x14ac:dyDescent="0.2">
      <c r="A77" s="186" t="s">
        <v>62</v>
      </c>
      <c r="B77" s="186"/>
      <c r="C77" s="186"/>
      <c r="D77" s="186"/>
      <c r="E77" s="186"/>
      <c r="F77" s="186"/>
      <c r="G77" s="15">
        <v>69</v>
      </c>
      <c r="H77" s="33">
        <v>38623828</v>
      </c>
      <c r="I77" s="33">
        <v>38623828</v>
      </c>
    </row>
    <row r="78" spans="1:9" ht="12.75" customHeight="1" x14ac:dyDescent="0.2">
      <c r="A78" s="187" t="s">
        <v>63</v>
      </c>
      <c r="B78" s="187"/>
      <c r="C78" s="187"/>
      <c r="D78" s="187"/>
      <c r="E78" s="187"/>
      <c r="F78" s="187"/>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34119678</v>
      </c>
      <c r="I84" s="120">
        <v>34138038</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-199856835</v>
      </c>
      <c r="I89" s="34">
        <f>I90-I91</f>
        <v>-216261308</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199856835</v>
      </c>
      <c r="I91" s="33">
        <v>216261308</v>
      </c>
    </row>
    <row r="92" spans="1:9" ht="12.75" customHeight="1" x14ac:dyDescent="0.2">
      <c r="A92" s="187" t="s">
        <v>77</v>
      </c>
      <c r="B92" s="187"/>
      <c r="C92" s="187"/>
      <c r="D92" s="187"/>
      <c r="E92" s="187"/>
      <c r="F92" s="187"/>
      <c r="G92" s="16">
        <v>84</v>
      </c>
      <c r="H92" s="34">
        <f>H93-H94</f>
        <v>-16404471</v>
      </c>
      <c r="I92" s="34">
        <f>I93-I94</f>
        <v>-3246417</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16404471</v>
      </c>
      <c r="I94" s="33">
        <v>3246417</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6972160</v>
      </c>
      <c r="I96" s="34">
        <f>SUM(I97:I102)</f>
        <v>7441991</v>
      </c>
    </row>
    <row r="97" spans="1:9" ht="12.75" customHeight="1" x14ac:dyDescent="0.2">
      <c r="A97" s="186" t="s">
        <v>81</v>
      </c>
      <c r="B97" s="186"/>
      <c r="C97" s="186"/>
      <c r="D97" s="186"/>
      <c r="E97" s="186"/>
      <c r="F97" s="186"/>
      <c r="G97" s="15">
        <v>89</v>
      </c>
      <c r="H97" s="33">
        <v>2364376</v>
      </c>
      <c r="I97" s="33">
        <v>2364376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4607784</v>
      </c>
      <c r="I102" s="33">
        <v>5077615</v>
      </c>
    </row>
    <row r="103" spans="1:9" ht="12.75" customHeight="1" x14ac:dyDescent="0.2">
      <c r="A103" s="188" t="s">
        <v>386</v>
      </c>
      <c r="B103" s="188"/>
      <c r="C103" s="188"/>
      <c r="D103" s="188"/>
      <c r="E103" s="188"/>
      <c r="F103" s="188"/>
      <c r="G103" s="16">
        <v>95</v>
      </c>
      <c r="H103" s="34">
        <f>SUM(H104:H114)</f>
        <v>326700868</v>
      </c>
      <c r="I103" s="34">
        <f>SUM(I104:I114)</f>
        <v>318325187</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67615702</v>
      </c>
      <c r="I109" s="33">
        <v>61081454</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1841433</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244703203</v>
      </c>
      <c r="I113" s="33">
        <v>244703203</v>
      </c>
    </row>
    <row r="114" spans="1:9" ht="12.75" customHeight="1" x14ac:dyDescent="0.2">
      <c r="A114" s="186" t="s">
        <v>97</v>
      </c>
      <c r="B114" s="186"/>
      <c r="C114" s="186"/>
      <c r="D114" s="186"/>
      <c r="E114" s="186"/>
      <c r="F114" s="186"/>
      <c r="G114" s="15">
        <v>106</v>
      </c>
      <c r="H114" s="33">
        <v>12540530</v>
      </c>
      <c r="I114" s="33">
        <v>12540530</v>
      </c>
    </row>
    <row r="115" spans="1:9" ht="12.75" customHeight="1" x14ac:dyDescent="0.2">
      <c r="A115" s="188" t="s">
        <v>387</v>
      </c>
      <c r="B115" s="188"/>
      <c r="C115" s="188"/>
      <c r="D115" s="188"/>
      <c r="E115" s="188"/>
      <c r="F115" s="188"/>
      <c r="G115" s="16">
        <v>107</v>
      </c>
      <c r="H115" s="34">
        <f>SUM(H116:H129)</f>
        <v>199325994</v>
      </c>
      <c r="I115" s="34">
        <f>SUM(I116:I129)</f>
        <v>203850046</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3634235</v>
      </c>
      <c r="I117" s="33">
        <v>1868274</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9074602</v>
      </c>
      <c r="I121" s="33">
        <v>9611432</v>
      </c>
    </row>
    <row r="122" spans="1:9" ht="12.75" customHeight="1" x14ac:dyDescent="0.2">
      <c r="A122" s="186" t="s">
        <v>93</v>
      </c>
      <c r="B122" s="186"/>
      <c r="C122" s="186"/>
      <c r="D122" s="186"/>
      <c r="E122" s="186"/>
      <c r="F122" s="186"/>
      <c r="G122" s="15">
        <v>114</v>
      </c>
      <c r="H122" s="33">
        <v>0</v>
      </c>
      <c r="I122" s="33">
        <v>861257</v>
      </c>
    </row>
    <row r="123" spans="1:9" ht="12.75" customHeight="1" x14ac:dyDescent="0.2">
      <c r="A123" s="186" t="s">
        <v>94</v>
      </c>
      <c r="B123" s="186"/>
      <c r="C123" s="186"/>
      <c r="D123" s="186"/>
      <c r="E123" s="186"/>
      <c r="F123" s="186"/>
      <c r="G123" s="15">
        <v>115</v>
      </c>
      <c r="H123" s="33">
        <v>12469594</v>
      </c>
      <c r="I123" s="33">
        <v>11829858</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3605077</v>
      </c>
      <c r="I125" s="33">
        <v>3968575</v>
      </c>
    </row>
    <row r="126" spans="1:9" x14ac:dyDescent="0.2">
      <c r="A126" s="186" t="s">
        <v>99</v>
      </c>
      <c r="B126" s="186"/>
      <c r="C126" s="186"/>
      <c r="D126" s="186"/>
      <c r="E126" s="186"/>
      <c r="F126" s="186"/>
      <c r="G126" s="15">
        <v>118</v>
      </c>
      <c r="H126" s="33">
        <v>3314012</v>
      </c>
      <c r="I126" s="33">
        <v>3173817</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167228474</v>
      </c>
      <c r="I129" s="33">
        <v>172536833</v>
      </c>
    </row>
    <row r="130" spans="1:9" ht="22.15" customHeight="1" x14ac:dyDescent="0.2">
      <c r="A130" s="203" t="s">
        <v>103</v>
      </c>
      <c r="B130" s="203"/>
      <c r="C130" s="203"/>
      <c r="D130" s="203"/>
      <c r="E130" s="203"/>
      <c r="F130" s="203"/>
      <c r="G130" s="15">
        <v>122</v>
      </c>
      <c r="H130" s="33">
        <v>23160740</v>
      </c>
      <c r="I130" s="33">
        <v>29087633</v>
      </c>
    </row>
    <row r="131" spans="1:9" x14ac:dyDescent="0.2">
      <c r="A131" s="188" t="s">
        <v>388</v>
      </c>
      <c r="B131" s="188"/>
      <c r="C131" s="188"/>
      <c r="D131" s="188"/>
      <c r="E131" s="188"/>
      <c r="F131" s="188"/>
      <c r="G131" s="16">
        <v>123</v>
      </c>
      <c r="H131" s="34">
        <f>H75+H96+H103+H115+H130</f>
        <v>951860962</v>
      </c>
      <c r="I131" s="34">
        <f>I75+I96+I103+I115+I130</f>
        <v>951177998</v>
      </c>
    </row>
    <row r="132" spans="1:9" x14ac:dyDescent="0.2">
      <c r="A132" s="203" t="s">
        <v>104</v>
      </c>
      <c r="B132" s="203"/>
      <c r="C132" s="203"/>
      <c r="D132" s="203"/>
      <c r="E132" s="203"/>
      <c r="F132" s="203"/>
      <c r="G132" s="15">
        <v>124</v>
      </c>
      <c r="H132" s="33">
        <v>804016</v>
      </c>
      <c r="I132" s="33">
        <v>804016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abSelected="1" view="pageBreakPreview" topLeftCell="A76" zoomScale="110" zoomScaleNormal="100" zoomScaleSheetLayoutView="110" workbookViewId="0">
      <selection activeCell="Y13" sqref="Y1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455</v>
      </c>
      <c r="B2" s="192"/>
      <c r="C2" s="192"/>
      <c r="D2" s="192"/>
      <c r="E2" s="192"/>
      <c r="F2" s="192"/>
      <c r="G2" s="192"/>
      <c r="H2" s="192"/>
      <c r="I2" s="192"/>
      <c r="J2" s="121"/>
      <c r="K2" s="121"/>
    </row>
    <row r="3" spans="1:11" x14ac:dyDescent="0.2">
      <c r="A3" s="213"/>
      <c r="B3" s="214"/>
      <c r="C3" s="214"/>
      <c r="D3" s="214"/>
      <c r="E3" s="214"/>
      <c r="F3" s="214"/>
      <c r="G3" s="214"/>
      <c r="H3" s="214"/>
      <c r="I3" s="214"/>
      <c r="J3" s="215"/>
      <c r="K3" s="215"/>
    </row>
    <row r="4" spans="1:11" x14ac:dyDescent="0.2">
      <c r="A4" s="216" t="s">
        <v>453</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160368197</v>
      </c>
      <c r="I8" s="37">
        <f>SUM(I9:I13)</f>
        <v>36351133</v>
      </c>
      <c r="J8" s="37">
        <f>SUM(J9:J13)</f>
        <v>165481596</v>
      </c>
      <c r="K8" s="37">
        <f>SUM(K9:K13)</f>
        <v>45019531</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147716075</v>
      </c>
      <c r="I10" s="33">
        <v>32784577</v>
      </c>
      <c r="J10" s="33">
        <v>147070421</v>
      </c>
      <c r="K10" s="33">
        <v>41394153</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12652122</v>
      </c>
      <c r="I13" s="33">
        <v>3566556</v>
      </c>
      <c r="J13" s="33">
        <v>18411175</v>
      </c>
      <c r="K13" s="33">
        <v>3625378</v>
      </c>
    </row>
    <row r="14" spans="1:11" x14ac:dyDescent="0.2">
      <c r="A14" s="222" t="s">
        <v>126</v>
      </c>
      <c r="B14" s="222"/>
      <c r="C14" s="222"/>
      <c r="D14" s="222"/>
      <c r="E14" s="222"/>
      <c r="F14" s="222"/>
      <c r="G14" s="20">
        <v>131</v>
      </c>
      <c r="H14" s="37">
        <f>H15+H16+H20+H24+H25+H26+H29+H36</f>
        <v>170365635</v>
      </c>
      <c r="I14" s="37">
        <f>I15+I16+I20+I24+I25+I26+I29+I36</f>
        <v>42674826</v>
      </c>
      <c r="J14" s="37">
        <f>J15+J16+J20+J24+J25+J26+J29+J36</f>
        <v>168151102</v>
      </c>
      <c r="K14" s="37">
        <f>K15+K16+K20+K24+K25+K26+K29+K36</f>
        <v>47625115</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49848427</v>
      </c>
      <c r="I16" s="37">
        <f>SUM(I17:I19)</f>
        <v>12024164</v>
      </c>
      <c r="J16" s="37">
        <f>SUM(J17:J19)</f>
        <v>48273840</v>
      </c>
      <c r="K16" s="37">
        <f>SUM(K17:K19)</f>
        <v>12303102</v>
      </c>
    </row>
    <row r="17" spans="1:11" x14ac:dyDescent="0.2">
      <c r="A17" s="228" t="s">
        <v>128</v>
      </c>
      <c r="B17" s="228"/>
      <c r="C17" s="228"/>
      <c r="D17" s="228"/>
      <c r="E17" s="228"/>
      <c r="F17" s="228"/>
      <c r="G17" s="15">
        <v>134</v>
      </c>
      <c r="H17" s="33">
        <v>18470717</v>
      </c>
      <c r="I17" s="33">
        <v>4691057</v>
      </c>
      <c r="J17" s="33">
        <v>19954102</v>
      </c>
      <c r="K17" s="33">
        <v>6344604</v>
      </c>
    </row>
    <row r="18" spans="1:11" x14ac:dyDescent="0.2">
      <c r="A18" s="228" t="s">
        <v>129</v>
      </c>
      <c r="B18" s="228"/>
      <c r="C18" s="228"/>
      <c r="D18" s="228"/>
      <c r="E18" s="228"/>
      <c r="F18" s="228"/>
      <c r="G18" s="15">
        <v>135</v>
      </c>
      <c r="H18" s="33">
        <v>0</v>
      </c>
      <c r="I18" s="33">
        <v>0</v>
      </c>
      <c r="J18" s="33">
        <v>0</v>
      </c>
      <c r="K18" s="33">
        <v>0</v>
      </c>
    </row>
    <row r="19" spans="1:11" x14ac:dyDescent="0.2">
      <c r="A19" s="228" t="s">
        <v>130</v>
      </c>
      <c r="B19" s="228"/>
      <c r="C19" s="228"/>
      <c r="D19" s="228"/>
      <c r="E19" s="228"/>
      <c r="F19" s="228"/>
      <c r="G19" s="15">
        <v>136</v>
      </c>
      <c r="H19" s="33">
        <v>31377710</v>
      </c>
      <c r="I19" s="33">
        <v>7333107</v>
      </c>
      <c r="J19" s="33">
        <v>28319738</v>
      </c>
      <c r="K19" s="33">
        <v>5958498</v>
      </c>
    </row>
    <row r="20" spans="1:11" x14ac:dyDescent="0.2">
      <c r="A20" s="231" t="s">
        <v>131</v>
      </c>
      <c r="B20" s="231"/>
      <c r="C20" s="231"/>
      <c r="D20" s="231"/>
      <c r="E20" s="231"/>
      <c r="F20" s="231"/>
      <c r="G20" s="20">
        <v>137</v>
      </c>
      <c r="H20" s="37">
        <f>SUM(H21:H23)</f>
        <v>67728117</v>
      </c>
      <c r="I20" s="37">
        <f>SUM(I21:I23)</f>
        <v>17175609</v>
      </c>
      <c r="J20" s="37">
        <f>SUM(J21:J23)</f>
        <v>69929550</v>
      </c>
      <c r="K20" s="37">
        <f>SUM(K21:K23)</f>
        <v>18568871</v>
      </c>
    </row>
    <row r="21" spans="1:11" x14ac:dyDescent="0.2">
      <c r="A21" s="228" t="s">
        <v>109</v>
      </c>
      <c r="B21" s="228"/>
      <c r="C21" s="228"/>
      <c r="D21" s="228"/>
      <c r="E21" s="228"/>
      <c r="F21" s="228"/>
      <c r="G21" s="15">
        <v>138</v>
      </c>
      <c r="H21" s="33">
        <v>42317362</v>
      </c>
      <c r="I21" s="33">
        <v>10917457</v>
      </c>
      <c r="J21" s="33">
        <v>44324265</v>
      </c>
      <c r="K21" s="33">
        <v>11883478</v>
      </c>
    </row>
    <row r="22" spans="1:11" x14ac:dyDescent="0.2">
      <c r="A22" s="228" t="s">
        <v>110</v>
      </c>
      <c r="B22" s="228"/>
      <c r="C22" s="228"/>
      <c r="D22" s="228"/>
      <c r="E22" s="228"/>
      <c r="F22" s="228"/>
      <c r="G22" s="15">
        <v>139</v>
      </c>
      <c r="H22" s="33">
        <v>15776641</v>
      </c>
      <c r="I22" s="33">
        <v>3833680</v>
      </c>
      <c r="J22" s="33">
        <v>15655721</v>
      </c>
      <c r="K22" s="33">
        <v>4044959</v>
      </c>
    </row>
    <row r="23" spans="1:11" x14ac:dyDescent="0.2">
      <c r="A23" s="228" t="s">
        <v>111</v>
      </c>
      <c r="B23" s="228"/>
      <c r="C23" s="228"/>
      <c r="D23" s="228"/>
      <c r="E23" s="228"/>
      <c r="F23" s="228"/>
      <c r="G23" s="15">
        <v>140</v>
      </c>
      <c r="H23" s="33">
        <v>9634114</v>
      </c>
      <c r="I23" s="33">
        <v>2424472</v>
      </c>
      <c r="J23" s="33">
        <v>9949564</v>
      </c>
      <c r="K23" s="33">
        <v>2640434</v>
      </c>
    </row>
    <row r="24" spans="1:11" x14ac:dyDescent="0.2">
      <c r="A24" s="186" t="s">
        <v>112</v>
      </c>
      <c r="B24" s="186"/>
      <c r="C24" s="186"/>
      <c r="D24" s="186"/>
      <c r="E24" s="186"/>
      <c r="F24" s="186"/>
      <c r="G24" s="15">
        <v>141</v>
      </c>
      <c r="H24" s="33">
        <v>21863124</v>
      </c>
      <c r="I24" s="33">
        <v>1747328</v>
      </c>
      <c r="J24" s="33">
        <v>21202680</v>
      </c>
      <c r="K24" s="33">
        <v>5315626</v>
      </c>
    </row>
    <row r="25" spans="1:11" x14ac:dyDescent="0.2">
      <c r="A25" s="186" t="s">
        <v>113</v>
      </c>
      <c r="B25" s="186"/>
      <c r="C25" s="186"/>
      <c r="D25" s="186"/>
      <c r="E25" s="186"/>
      <c r="F25" s="186"/>
      <c r="G25" s="15">
        <v>142</v>
      </c>
      <c r="H25" s="33">
        <v>25506237</v>
      </c>
      <c r="I25" s="33">
        <v>8000647</v>
      </c>
      <c r="J25" s="33">
        <v>24552808</v>
      </c>
      <c r="K25" s="33">
        <v>8040668</v>
      </c>
    </row>
    <row r="26" spans="1:11" x14ac:dyDescent="0.2">
      <c r="A26" s="231" t="s">
        <v>132</v>
      </c>
      <c r="B26" s="231"/>
      <c r="C26" s="231"/>
      <c r="D26" s="231"/>
      <c r="E26" s="231"/>
      <c r="F26" s="231"/>
      <c r="G26" s="20">
        <v>143</v>
      </c>
      <c r="H26" s="37">
        <f>H27+H28</f>
        <v>777027</v>
      </c>
      <c r="I26" s="37">
        <f>I27+I28</f>
        <v>777027</v>
      </c>
      <c r="J26" s="37">
        <f>J27+J28</f>
        <v>26604</v>
      </c>
      <c r="K26" s="37">
        <f>K27+K28</f>
        <v>26604</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777027</v>
      </c>
      <c r="I28" s="33">
        <v>777027</v>
      </c>
      <c r="J28" s="33">
        <v>26604</v>
      </c>
      <c r="K28" s="33">
        <v>26604</v>
      </c>
    </row>
    <row r="29" spans="1:11" x14ac:dyDescent="0.2">
      <c r="A29" s="231" t="s">
        <v>135</v>
      </c>
      <c r="B29" s="231"/>
      <c r="C29" s="231"/>
      <c r="D29" s="231"/>
      <c r="E29" s="231"/>
      <c r="F29" s="231"/>
      <c r="G29" s="20">
        <v>146</v>
      </c>
      <c r="H29" s="37">
        <f>SUM(H30:H35)</f>
        <v>3070460</v>
      </c>
      <c r="I29" s="37">
        <f>SUM(I30:I35)</f>
        <v>2091465</v>
      </c>
      <c r="J29" s="37">
        <f>SUM(J30:J35)</f>
        <v>2117088</v>
      </c>
      <c r="K29" s="37">
        <f>SUM(K30:K35)</f>
        <v>2117088</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1973227</v>
      </c>
      <c r="I32" s="33">
        <v>994232</v>
      </c>
      <c r="J32" s="33">
        <v>2117088</v>
      </c>
      <c r="K32" s="33">
        <v>2117088</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1097233</v>
      </c>
      <c r="I35" s="33">
        <v>1097233</v>
      </c>
      <c r="J35" s="33">
        <v>0</v>
      </c>
      <c r="K35" s="33">
        <v>0</v>
      </c>
    </row>
    <row r="36" spans="1:11" x14ac:dyDescent="0.2">
      <c r="A36" s="186" t="s">
        <v>114</v>
      </c>
      <c r="B36" s="186"/>
      <c r="C36" s="186"/>
      <c r="D36" s="186"/>
      <c r="E36" s="186"/>
      <c r="F36" s="186"/>
      <c r="G36" s="15">
        <v>153</v>
      </c>
      <c r="H36" s="33">
        <v>1572243</v>
      </c>
      <c r="I36" s="33">
        <v>858586</v>
      </c>
      <c r="J36" s="33">
        <v>2048532</v>
      </c>
      <c r="K36" s="33">
        <v>1253156</v>
      </c>
    </row>
    <row r="37" spans="1:11" x14ac:dyDescent="0.2">
      <c r="A37" s="222" t="s">
        <v>142</v>
      </c>
      <c r="B37" s="222"/>
      <c r="C37" s="222"/>
      <c r="D37" s="222"/>
      <c r="E37" s="222"/>
      <c r="F37" s="222"/>
      <c r="G37" s="20">
        <v>154</v>
      </c>
      <c r="H37" s="37">
        <f>SUM(H38:H47)</f>
        <v>1474983</v>
      </c>
      <c r="I37" s="37">
        <f>SUM(I38:I47)</f>
        <v>52541</v>
      </c>
      <c r="J37" s="37">
        <f>SUM(J38:J47)</f>
        <v>1677360</v>
      </c>
      <c r="K37" s="37">
        <f>SUM(K38:K47)</f>
        <v>511315</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1474983</v>
      </c>
      <c r="I44" s="33">
        <v>52541</v>
      </c>
      <c r="J44" s="33">
        <v>1399494</v>
      </c>
      <c r="K44" s="33">
        <v>233449</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277866</v>
      </c>
      <c r="K47" s="33">
        <v>277866</v>
      </c>
    </row>
    <row r="48" spans="1:11" x14ac:dyDescent="0.2">
      <c r="A48" s="222" t="s">
        <v>153</v>
      </c>
      <c r="B48" s="222"/>
      <c r="C48" s="222"/>
      <c r="D48" s="222"/>
      <c r="E48" s="222"/>
      <c r="F48" s="222"/>
      <c r="G48" s="20">
        <v>165</v>
      </c>
      <c r="H48" s="37">
        <f>SUM(H49:H55)</f>
        <v>21871351</v>
      </c>
      <c r="I48" s="37">
        <f>SUM(I49:I55)</f>
        <v>18510196</v>
      </c>
      <c r="J48" s="37">
        <f>SUM(J49:J55)</f>
        <v>22838861</v>
      </c>
      <c r="K48" s="37">
        <f>SUM(K49:K55)</f>
        <v>5715825</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3724675</v>
      </c>
      <c r="I51" s="33">
        <v>1499950</v>
      </c>
      <c r="J51" s="33">
        <v>4446837</v>
      </c>
      <c r="K51" s="33">
        <v>1070206</v>
      </c>
    </row>
    <row r="52" spans="1:11" x14ac:dyDescent="0.2">
      <c r="A52" s="223" t="s">
        <v>157</v>
      </c>
      <c r="B52" s="223"/>
      <c r="C52" s="223"/>
      <c r="D52" s="223"/>
      <c r="E52" s="223"/>
      <c r="F52" s="223"/>
      <c r="G52" s="15">
        <v>169</v>
      </c>
      <c r="H52" s="33">
        <v>0</v>
      </c>
      <c r="I52" s="33">
        <v>0</v>
      </c>
      <c r="J52" s="33">
        <v>0</v>
      </c>
      <c r="K52" s="33">
        <v>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18146676</v>
      </c>
      <c r="I55" s="33">
        <v>17010246</v>
      </c>
      <c r="J55" s="33">
        <v>18392024</v>
      </c>
      <c r="K55" s="33">
        <v>4645619</v>
      </c>
    </row>
    <row r="56" spans="1:11" ht="22.15" customHeight="1" x14ac:dyDescent="0.2">
      <c r="A56" s="224" t="s">
        <v>161</v>
      </c>
      <c r="B56" s="224"/>
      <c r="C56" s="224"/>
      <c r="D56" s="224"/>
      <c r="E56" s="224"/>
      <c r="F56" s="224"/>
      <c r="G56" s="15">
        <v>173</v>
      </c>
      <c r="H56" s="33">
        <v>17568191</v>
      </c>
      <c r="I56" s="33">
        <v>3738186</v>
      </c>
      <c r="J56" s="33">
        <v>20584590</v>
      </c>
      <c r="K56" s="33">
        <v>5427562</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179411371</v>
      </c>
      <c r="I60" s="37">
        <f t="shared" ref="I60:K60" si="0">I8+I37+I56+I57</f>
        <v>40141860</v>
      </c>
      <c r="J60" s="37">
        <f t="shared" si="0"/>
        <v>187743546</v>
      </c>
      <c r="K60" s="37">
        <f t="shared" si="0"/>
        <v>50958408</v>
      </c>
    </row>
    <row r="61" spans="1:11" x14ac:dyDescent="0.2">
      <c r="A61" s="222" t="s">
        <v>166</v>
      </c>
      <c r="B61" s="222"/>
      <c r="C61" s="222"/>
      <c r="D61" s="222"/>
      <c r="E61" s="222"/>
      <c r="F61" s="222"/>
      <c r="G61" s="20">
        <v>178</v>
      </c>
      <c r="H61" s="37">
        <f>H14+H48+H58+H59</f>
        <v>192236986</v>
      </c>
      <c r="I61" s="37">
        <f t="shared" ref="I61:K61" si="1">I14+I48+I58+I59</f>
        <v>61185022</v>
      </c>
      <c r="J61" s="37">
        <f t="shared" si="1"/>
        <v>190989963</v>
      </c>
      <c r="K61" s="37">
        <f t="shared" si="1"/>
        <v>53340940</v>
      </c>
    </row>
    <row r="62" spans="1:11" x14ac:dyDescent="0.2">
      <c r="A62" s="222" t="s">
        <v>167</v>
      </c>
      <c r="B62" s="222"/>
      <c r="C62" s="222"/>
      <c r="D62" s="222"/>
      <c r="E62" s="222"/>
      <c r="F62" s="222"/>
      <c r="G62" s="20">
        <v>179</v>
      </c>
      <c r="H62" s="37">
        <f>H60-H61</f>
        <v>-12825615</v>
      </c>
      <c r="I62" s="37">
        <f t="shared" ref="I62:K62" si="2">I60-I61</f>
        <v>-21043162</v>
      </c>
      <c r="J62" s="37">
        <f t="shared" si="2"/>
        <v>-3246417</v>
      </c>
      <c r="K62" s="37">
        <f t="shared" si="2"/>
        <v>-2382532</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-12825615</v>
      </c>
      <c r="I64" s="37">
        <f t="shared" ref="I64:K64" si="4">+IF((I60-I61)&lt;0,(I60-I61),0)</f>
        <v>-21043162</v>
      </c>
      <c r="J64" s="37">
        <f t="shared" si="4"/>
        <v>-3246417</v>
      </c>
      <c r="K64" s="37">
        <f t="shared" si="4"/>
        <v>-2382532</v>
      </c>
    </row>
    <row r="65" spans="1:11" x14ac:dyDescent="0.2">
      <c r="A65" s="224" t="s">
        <v>115</v>
      </c>
      <c r="B65" s="224"/>
      <c r="C65" s="224"/>
      <c r="D65" s="224"/>
      <c r="E65" s="224"/>
      <c r="F65" s="224"/>
      <c r="G65" s="15">
        <v>182</v>
      </c>
      <c r="H65" s="33">
        <v>3578856</v>
      </c>
      <c r="I65" s="33">
        <v>3578856</v>
      </c>
      <c r="J65" s="33">
        <v>0</v>
      </c>
      <c r="K65" s="33">
        <v>0</v>
      </c>
    </row>
    <row r="66" spans="1:11" x14ac:dyDescent="0.2">
      <c r="A66" s="222" t="s">
        <v>170</v>
      </c>
      <c r="B66" s="222"/>
      <c r="C66" s="222"/>
      <c r="D66" s="222"/>
      <c r="E66" s="222"/>
      <c r="F66" s="222"/>
      <c r="G66" s="20">
        <v>183</v>
      </c>
      <c r="H66" s="37">
        <f>H62-H65</f>
        <v>-16404471</v>
      </c>
      <c r="I66" s="37">
        <f t="shared" ref="I66:K66" si="5">I62-I65</f>
        <v>-24622018</v>
      </c>
      <c r="J66" s="37">
        <f t="shared" si="5"/>
        <v>-3246417</v>
      </c>
      <c r="K66" s="37">
        <f t="shared" si="5"/>
        <v>-2382532</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-16404471</v>
      </c>
      <c r="I68" s="37">
        <f t="shared" ref="I68:K68" si="7">+IF((I62-I65)&lt;0,(I62-I65),0)</f>
        <v>-24622018</v>
      </c>
      <c r="J68" s="37">
        <f t="shared" si="7"/>
        <v>-3246417</v>
      </c>
      <c r="K68" s="37">
        <f t="shared" si="7"/>
        <v>-2382532</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-16404471</v>
      </c>
      <c r="I85" s="39">
        <f>I86+I87</f>
        <v>-24622018</v>
      </c>
      <c r="J85" s="39">
        <f>J86+J87</f>
        <v>-3246417</v>
      </c>
      <c r="K85" s="39">
        <f>K86+K87</f>
        <v>-2382532</v>
      </c>
    </row>
    <row r="86" spans="1:11" x14ac:dyDescent="0.2">
      <c r="A86" s="208" t="s">
        <v>189</v>
      </c>
      <c r="B86" s="208"/>
      <c r="C86" s="208"/>
      <c r="D86" s="208"/>
      <c r="E86" s="208"/>
      <c r="F86" s="208"/>
      <c r="G86" s="15">
        <v>200</v>
      </c>
      <c r="H86" s="40">
        <v>-16404471</v>
      </c>
      <c r="I86" s="40">
        <v>-24622018</v>
      </c>
      <c r="J86" s="40">
        <v>-3246417</v>
      </c>
      <c r="K86" s="40">
        <v>-2382532</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-16404471</v>
      </c>
      <c r="I89" s="40">
        <v>-24622018</v>
      </c>
      <c r="J89" s="40">
        <v>-3246417</v>
      </c>
      <c r="K89" s="40">
        <v>-2382532</v>
      </c>
    </row>
    <row r="90" spans="1:11" ht="24" customHeight="1" x14ac:dyDescent="0.2">
      <c r="A90" s="232" t="s">
        <v>192</v>
      </c>
      <c r="B90" s="232"/>
      <c r="C90" s="232"/>
      <c r="D90" s="232"/>
      <c r="E90" s="232"/>
      <c r="F90" s="232"/>
      <c r="G90" s="20">
        <v>203</v>
      </c>
      <c r="H90" s="39">
        <f>SUM(H91:H98)</f>
        <v>19032</v>
      </c>
      <c r="I90" s="39">
        <f>SUM(I91:I98)</f>
        <v>19032</v>
      </c>
      <c r="J90" s="39">
        <f>SUM(J91:J98)</f>
        <v>22390</v>
      </c>
      <c r="K90" s="39">
        <f>SUM(K91:K98)</f>
        <v>22390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19032</v>
      </c>
      <c r="I93" s="40">
        <v>19032</v>
      </c>
      <c r="J93" s="40">
        <v>22390</v>
      </c>
      <c r="K93" s="40">
        <v>22390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3426</v>
      </c>
      <c r="I99" s="40">
        <v>3426</v>
      </c>
      <c r="J99" s="40">
        <v>4030</v>
      </c>
      <c r="K99" s="40">
        <v>4030</v>
      </c>
    </row>
    <row r="100" spans="1:11" ht="22.9" customHeight="1" x14ac:dyDescent="0.2">
      <c r="A100" s="232" t="s">
        <v>201</v>
      </c>
      <c r="B100" s="232"/>
      <c r="C100" s="232"/>
      <c r="D100" s="232"/>
      <c r="E100" s="232"/>
      <c r="F100" s="232"/>
      <c r="G100" s="20">
        <v>213</v>
      </c>
      <c r="H100" s="39">
        <f>H90-H99</f>
        <v>15606</v>
      </c>
      <c r="I100" s="39">
        <f>I90-I99</f>
        <v>15606</v>
      </c>
      <c r="J100" s="39">
        <f>J90-J99</f>
        <v>18360</v>
      </c>
      <c r="K100" s="39">
        <f>K90-K99</f>
        <v>18360</v>
      </c>
    </row>
    <row r="101" spans="1:11" x14ac:dyDescent="0.2">
      <c r="A101" s="232" t="s">
        <v>202</v>
      </c>
      <c r="B101" s="232"/>
      <c r="C101" s="232"/>
      <c r="D101" s="232"/>
      <c r="E101" s="232"/>
      <c r="F101" s="232"/>
      <c r="G101" s="20">
        <v>214</v>
      </c>
      <c r="H101" s="39">
        <f>H89+H100</f>
        <v>-16388865</v>
      </c>
      <c r="I101" s="39">
        <f>I89+I100</f>
        <v>-24606412</v>
      </c>
      <c r="J101" s="39">
        <f>J89+J100</f>
        <v>-3228057</v>
      </c>
      <c r="K101" s="39">
        <f>K89+K100</f>
        <v>-2364172</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-16388865</v>
      </c>
      <c r="I103" s="39">
        <f>I104+I105</f>
        <v>-24606412</v>
      </c>
      <c r="J103" s="39">
        <f>J104+J105</f>
        <v>-3228057</v>
      </c>
      <c r="K103" s="39">
        <f>K104+K105</f>
        <v>-2364172</v>
      </c>
    </row>
    <row r="104" spans="1:11" x14ac:dyDescent="0.2">
      <c r="A104" s="208" t="s">
        <v>117</v>
      </c>
      <c r="B104" s="208"/>
      <c r="C104" s="208"/>
      <c r="D104" s="208"/>
      <c r="E104" s="208"/>
      <c r="F104" s="208"/>
      <c r="G104" s="15">
        <v>216</v>
      </c>
      <c r="H104" s="40">
        <v>-16388865</v>
      </c>
      <c r="I104" s="40">
        <v>-24606412</v>
      </c>
      <c r="J104" s="40">
        <v>-3228057</v>
      </c>
      <c r="K104" s="40">
        <v>-2364172</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zoomScale="110" zoomScaleNormal="100" workbookViewId="0">
      <selection activeCell="Y13" sqref="Y1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454</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453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-12825615</v>
      </c>
      <c r="I8" s="43">
        <v>-3246417</v>
      </c>
    </row>
    <row r="9" spans="1:9" ht="12.75" customHeight="1" x14ac:dyDescent="0.2">
      <c r="A9" s="247" t="s">
        <v>211</v>
      </c>
      <c r="B9" s="248"/>
      <c r="C9" s="248"/>
      <c r="D9" s="248"/>
      <c r="E9" s="248"/>
      <c r="F9" s="249"/>
      <c r="G9" s="25">
        <v>2</v>
      </c>
      <c r="H9" s="44">
        <f>H10+H11+H12+H13+H14+H15+H16+H17</f>
        <v>25480992</v>
      </c>
      <c r="I9" s="44">
        <f>I10+I11+I12+I13+I14+I15+I16+I17</f>
        <v>14679945</v>
      </c>
    </row>
    <row r="10" spans="1:9" ht="12.75" customHeight="1" x14ac:dyDescent="0.2">
      <c r="A10" s="239" t="s">
        <v>212</v>
      </c>
      <c r="B10" s="240"/>
      <c r="C10" s="240"/>
      <c r="D10" s="240"/>
      <c r="E10" s="240"/>
      <c r="F10" s="241"/>
      <c r="G10" s="26">
        <v>3</v>
      </c>
      <c r="H10" s="45">
        <v>21863124</v>
      </c>
      <c r="I10" s="45">
        <v>21202680</v>
      </c>
    </row>
    <row r="11" spans="1:9" ht="22.15" customHeight="1" x14ac:dyDescent="0.2">
      <c r="A11" s="239" t="s">
        <v>213</v>
      </c>
      <c r="B11" s="240"/>
      <c r="C11" s="240"/>
      <c r="D11" s="240"/>
      <c r="E11" s="240"/>
      <c r="F11" s="241"/>
      <c r="G11" s="26">
        <v>4</v>
      </c>
      <c r="H11" s="45">
        <v>-267</v>
      </c>
      <c r="I11" s="45">
        <v>0</v>
      </c>
    </row>
    <row r="12" spans="1:9" ht="23.45" customHeight="1" x14ac:dyDescent="0.2">
      <c r="A12" s="239" t="s">
        <v>214</v>
      </c>
      <c r="B12" s="240"/>
      <c r="C12" s="240"/>
      <c r="D12" s="240"/>
      <c r="E12" s="240"/>
      <c r="F12" s="241"/>
      <c r="G12" s="26">
        <v>5</v>
      </c>
      <c r="H12" s="45">
        <v>777028</v>
      </c>
      <c r="I12" s="45">
        <v>26604</v>
      </c>
    </row>
    <row r="13" spans="1:9" ht="12.75" customHeight="1" x14ac:dyDescent="0.2">
      <c r="A13" s="239" t="s">
        <v>215</v>
      </c>
      <c r="B13" s="240"/>
      <c r="C13" s="240"/>
      <c r="D13" s="240"/>
      <c r="E13" s="240"/>
      <c r="F13" s="241"/>
      <c r="G13" s="26">
        <v>6</v>
      </c>
      <c r="H13" s="45">
        <v>-169</v>
      </c>
      <c r="I13" s="45">
        <v>-19312273</v>
      </c>
    </row>
    <row r="14" spans="1:9" ht="12.75" customHeight="1" x14ac:dyDescent="0.2">
      <c r="A14" s="239" t="s">
        <v>216</v>
      </c>
      <c r="B14" s="240"/>
      <c r="C14" s="240"/>
      <c r="D14" s="240"/>
      <c r="E14" s="240"/>
      <c r="F14" s="241"/>
      <c r="G14" s="26">
        <v>7</v>
      </c>
      <c r="H14" s="45">
        <v>19839872</v>
      </c>
      <c r="I14" s="45">
        <v>2309679</v>
      </c>
    </row>
    <row r="15" spans="1:9" ht="12.75" customHeight="1" x14ac:dyDescent="0.2">
      <c r="A15" s="239" t="s">
        <v>217</v>
      </c>
      <c r="B15" s="240"/>
      <c r="C15" s="240"/>
      <c r="D15" s="240"/>
      <c r="E15" s="240"/>
      <c r="F15" s="241"/>
      <c r="G15" s="26">
        <v>8</v>
      </c>
      <c r="H15" s="45">
        <v>-141286</v>
      </c>
      <c r="I15" s="45">
        <v>-469831</v>
      </c>
    </row>
    <row r="16" spans="1:9" ht="12.75" customHeight="1" x14ac:dyDescent="0.2">
      <c r="A16" s="239" t="s">
        <v>218</v>
      </c>
      <c r="B16" s="240"/>
      <c r="C16" s="240"/>
      <c r="D16" s="240"/>
      <c r="E16" s="240"/>
      <c r="F16" s="241"/>
      <c r="G16" s="26">
        <v>9</v>
      </c>
      <c r="H16" s="45">
        <v>710881</v>
      </c>
      <c r="I16" s="45">
        <v>-780727</v>
      </c>
    </row>
    <row r="17" spans="1:9" ht="25.15" customHeight="1" x14ac:dyDescent="0.2">
      <c r="A17" s="239" t="s">
        <v>219</v>
      </c>
      <c r="B17" s="240"/>
      <c r="C17" s="240"/>
      <c r="D17" s="240"/>
      <c r="E17" s="240"/>
      <c r="F17" s="241"/>
      <c r="G17" s="26">
        <v>10</v>
      </c>
      <c r="H17" s="45">
        <v>-17568191</v>
      </c>
      <c r="I17" s="45">
        <v>11703813</v>
      </c>
    </row>
    <row r="18" spans="1:9" ht="28.15" customHeight="1" x14ac:dyDescent="0.2">
      <c r="A18" s="244" t="s">
        <v>390</v>
      </c>
      <c r="B18" s="245"/>
      <c r="C18" s="245"/>
      <c r="D18" s="245"/>
      <c r="E18" s="245"/>
      <c r="F18" s="246"/>
      <c r="G18" s="25">
        <v>11</v>
      </c>
      <c r="H18" s="44">
        <f>H8+H9</f>
        <v>12655377</v>
      </c>
      <c r="I18" s="44">
        <f>I8+I9</f>
        <v>11433528</v>
      </c>
    </row>
    <row r="19" spans="1:9" ht="12.75" customHeight="1" x14ac:dyDescent="0.2">
      <c r="A19" s="247" t="s">
        <v>220</v>
      </c>
      <c r="B19" s="248"/>
      <c r="C19" s="248"/>
      <c r="D19" s="248"/>
      <c r="E19" s="248"/>
      <c r="F19" s="249"/>
      <c r="G19" s="25">
        <v>12</v>
      </c>
      <c r="H19" s="44">
        <f>H20+H21+H22+H23</f>
        <v>-12137949</v>
      </c>
      <c r="I19" s="44">
        <f>I20+I21+I22+I23</f>
        <v>-2723407</v>
      </c>
    </row>
    <row r="20" spans="1:9" ht="12.75" customHeight="1" x14ac:dyDescent="0.2">
      <c r="A20" s="239" t="s">
        <v>221</v>
      </c>
      <c r="B20" s="240"/>
      <c r="C20" s="240"/>
      <c r="D20" s="240"/>
      <c r="E20" s="240"/>
      <c r="F20" s="241"/>
      <c r="G20" s="26">
        <v>13</v>
      </c>
      <c r="H20" s="45">
        <v>-10705602</v>
      </c>
      <c r="I20" s="45">
        <v>6788315</v>
      </c>
    </row>
    <row r="21" spans="1:9" ht="12.75" customHeight="1" x14ac:dyDescent="0.2">
      <c r="A21" s="239" t="s">
        <v>222</v>
      </c>
      <c r="B21" s="240"/>
      <c r="C21" s="240"/>
      <c r="D21" s="240"/>
      <c r="E21" s="240"/>
      <c r="F21" s="241"/>
      <c r="G21" s="26">
        <v>14</v>
      </c>
      <c r="H21" s="45">
        <v>-3541232</v>
      </c>
      <c r="I21" s="45">
        <v>-1106687</v>
      </c>
    </row>
    <row r="22" spans="1:9" ht="12.75" customHeight="1" x14ac:dyDescent="0.2">
      <c r="A22" s="239" t="s">
        <v>223</v>
      </c>
      <c r="B22" s="240"/>
      <c r="C22" s="240"/>
      <c r="D22" s="240"/>
      <c r="E22" s="240"/>
      <c r="F22" s="241"/>
      <c r="G22" s="26">
        <v>15</v>
      </c>
      <c r="H22" s="45">
        <v>135885</v>
      </c>
      <c r="I22" s="45">
        <v>-103080</v>
      </c>
    </row>
    <row r="23" spans="1:9" ht="12.75" customHeight="1" x14ac:dyDescent="0.2">
      <c r="A23" s="239" t="s">
        <v>224</v>
      </c>
      <c r="B23" s="240"/>
      <c r="C23" s="240"/>
      <c r="D23" s="240"/>
      <c r="E23" s="240"/>
      <c r="F23" s="241"/>
      <c r="G23" s="26">
        <v>16</v>
      </c>
      <c r="H23" s="45">
        <v>1973000</v>
      </c>
      <c r="I23" s="45">
        <v>-8301955</v>
      </c>
    </row>
    <row r="24" spans="1:9" ht="12.75" customHeight="1" x14ac:dyDescent="0.2">
      <c r="A24" s="244" t="s">
        <v>225</v>
      </c>
      <c r="B24" s="245"/>
      <c r="C24" s="245"/>
      <c r="D24" s="245"/>
      <c r="E24" s="245"/>
      <c r="F24" s="246"/>
      <c r="G24" s="25">
        <v>17</v>
      </c>
      <c r="H24" s="44">
        <f>H18+H19</f>
        <v>517428</v>
      </c>
      <c r="I24" s="44">
        <f>I18+I19</f>
        <v>8710121</v>
      </c>
    </row>
    <row r="25" spans="1:9" ht="12.75" customHeight="1" x14ac:dyDescent="0.2">
      <c r="A25" s="235" t="s">
        <v>226</v>
      </c>
      <c r="B25" s="236"/>
      <c r="C25" s="236"/>
      <c r="D25" s="236"/>
      <c r="E25" s="236"/>
      <c r="F25" s="237"/>
      <c r="G25" s="26">
        <v>18</v>
      </c>
      <c r="H25" s="45">
        <v>-1902321</v>
      </c>
      <c r="I25" s="45">
        <v>-2326346</v>
      </c>
    </row>
    <row r="26" spans="1:9" ht="12.75" customHeight="1" x14ac:dyDescent="0.2">
      <c r="A26" s="235" t="s">
        <v>227</v>
      </c>
      <c r="B26" s="236"/>
      <c r="C26" s="236"/>
      <c r="D26" s="236"/>
      <c r="E26" s="236"/>
      <c r="F26" s="237"/>
      <c r="G26" s="26">
        <v>19</v>
      </c>
      <c r="H26" s="45">
        <v>23</v>
      </c>
      <c r="I26" s="45">
        <v>0</v>
      </c>
    </row>
    <row r="27" spans="1:9" ht="25.9" customHeight="1" x14ac:dyDescent="0.2">
      <c r="A27" s="262" t="s">
        <v>228</v>
      </c>
      <c r="B27" s="263"/>
      <c r="C27" s="263"/>
      <c r="D27" s="263"/>
      <c r="E27" s="263"/>
      <c r="F27" s="264"/>
      <c r="G27" s="27">
        <v>20</v>
      </c>
      <c r="H27" s="46">
        <f>H24+H25+H26</f>
        <v>-1384870</v>
      </c>
      <c r="I27" s="46">
        <f>I24+I25+I26</f>
        <v>6383775</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3307743</v>
      </c>
      <c r="I29" s="47">
        <v>6313455</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168867</v>
      </c>
      <c r="I31" s="48">
        <v>53110</v>
      </c>
    </row>
    <row r="32" spans="1:9" ht="12.75" customHeight="1" x14ac:dyDescent="0.2">
      <c r="A32" s="235" t="s">
        <v>233</v>
      </c>
      <c r="B32" s="236"/>
      <c r="C32" s="236"/>
      <c r="D32" s="236"/>
      <c r="E32" s="236"/>
      <c r="F32" s="237"/>
      <c r="G32" s="26">
        <v>24</v>
      </c>
      <c r="H32" s="48">
        <v>3276192</v>
      </c>
      <c r="I32" s="48">
        <v>17640000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5555879</v>
      </c>
    </row>
    <row r="35" spans="1:9" ht="26.45" customHeight="1" x14ac:dyDescent="0.2">
      <c r="A35" s="244" t="s">
        <v>236</v>
      </c>
      <c r="B35" s="245"/>
      <c r="C35" s="245"/>
      <c r="D35" s="245"/>
      <c r="E35" s="245"/>
      <c r="F35" s="246"/>
      <c r="G35" s="25">
        <v>27</v>
      </c>
      <c r="H35" s="49">
        <f>H29+H30+H31+H32+H33+H34</f>
        <v>6752802</v>
      </c>
      <c r="I35" s="49">
        <f>I29+I30+I31+I32+I33+I34</f>
        <v>29562444</v>
      </c>
    </row>
    <row r="36" spans="1:9" ht="22.9" customHeight="1" x14ac:dyDescent="0.2">
      <c r="A36" s="235" t="s">
        <v>237</v>
      </c>
      <c r="B36" s="236"/>
      <c r="C36" s="236"/>
      <c r="D36" s="236"/>
      <c r="E36" s="236"/>
      <c r="F36" s="237"/>
      <c r="G36" s="26">
        <v>28</v>
      </c>
      <c r="H36" s="48">
        <v>-26552650</v>
      </c>
      <c r="I36" s="48">
        <v>-30974935</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-7635724</v>
      </c>
      <c r="I40" s="48">
        <v>-5000997</v>
      </c>
    </row>
    <row r="41" spans="1:9" ht="24" customHeight="1" x14ac:dyDescent="0.2">
      <c r="A41" s="244" t="s">
        <v>242</v>
      </c>
      <c r="B41" s="245"/>
      <c r="C41" s="245"/>
      <c r="D41" s="245"/>
      <c r="E41" s="245"/>
      <c r="F41" s="246"/>
      <c r="G41" s="25">
        <v>33</v>
      </c>
      <c r="H41" s="49">
        <f>H36+H37+H38+H39+H40</f>
        <v>-34188374</v>
      </c>
      <c r="I41" s="49">
        <f>I36+I37+I38+I39+I40</f>
        <v>-35975932</v>
      </c>
    </row>
    <row r="42" spans="1:9" ht="29.45" customHeight="1" x14ac:dyDescent="0.2">
      <c r="A42" s="262" t="s">
        <v>243</v>
      </c>
      <c r="B42" s="263"/>
      <c r="C42" s="263"/>
      <c r="D42" s="263"/>
      <c r="E42" s="263"/>
      <c r="F42" s="264"/>
      <c r="G42" s="27">
        <v>34</v>
      </c>
      <c r="H42" s="50">
        <f>H35+H41</f>
        <v>-27435572</v>
      </c>
      <c r="I42" s="50">
        <f>I35+I41</f>
        <v>-6413488</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27663000</v>
      </c>
      <c r="I46" s="48">
        <v>3826039</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27663000</v>
      </c>
      <c r="I48" s="49">
        <f>I44+I45+I46+I47</f>
        <v>3826039</v>
      </c>
    </row>
    <row r="49" spans="1:9" ht="24.6" customHeight="1" x14ac:dyDescent="0.2">
      <c r="A49" s="235" t="s">
        <v>389</v>
      </c>
      <c r="B49" s="236"/>
      <c r="C49" s="236"/>
      <c r="D49" s="236"/>
      <c r="E49" s="236"/>
      <c r="F49" s="237"/>
      <c r="G49" s="26">
        <v>40</v>
      </c>
      <c r="H49" s="48">
        <v>-11552000</v>
      </c>
      <c r="I49" s="48">
        <v>-10661344</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-4267591</v>
      </c>
      <c r="I51" s="48">
        <v>-4358275</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-4253000</v>
      </c>
      <c r="I53" s="48">
        <v>0</v>
      </c>
    </row>
    <row r="54" spans="1:9" ht="30.6" customHeight="1" x14ac:dyDescent="0.2">
      <c r="A54" s="244" t="s">
        <v>254</v>
      </c>
      <c r="B54" s="245"/>
      <c r="C54" s="245"/>
      <c r="D54" s="245"/>
      <c r="E54" s="245"/>
      <c r="F54" s="246"/>
      <c r="G54" s="25">
        <v>45</v>
      </c>
      <c r="H54" s="49">
        <f>H49+H50+H51+H52+H53</f>
        <v>-20072591</v>
      </c>
      <c r="I54" s="49">
        <f>I49+I50+I51+I52+I53</f>
        <v>-15019619</v>
      </c>
    </row>
    <row r="55" spans="1:9" ht="29.45" customHeight="1" x14ac:dyDescent="0.2">
      <c r="A55" s="265" t="s">
        <v>255</v>
      </c>
      <c r="B55" s="266"/>
      <c r="C55" s="266"/>
      <c r="D55" s="266"/>
      <c r="E55" s="266"/>
      <c r="F55" s="267"/>
      <c r="G55" s="25">
        <v>46</v>
      </c>
      <c r="H55" s="49">
        <f>H48+H54</f>
        <v>7590409</v>
      </c>
      <c r="I55" s="49">
        <f>I48+I54</f>
        <v>-11193580</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-21230033</v>
      </c>
      <c r="I57" s="49">
        <f>I27+I42+I55+I56</f>
        <v>-11223293</v>
      </c>
    </row>
    <row r="58" spans="1:9" x14ac:dyDescent="0.2">
      <c r="A58" s="268" t="s">
        <v>258</v>
      </c>
      <c r="B58" s="269"/>
      <c r="C58" s="269"/>
      <c r="D58" s="269"/>
      <c r="E58" s="269"/>
      <c r="F58" s="270"/>
      <c r="G58" s="26">
        <v>49</v>
      </c>
      <c r="H58" s="48">
        <v>52079387</v>
      </c>
      <c r="I58" s="48">
        <v>30849354</v>
      </c>
    </row>
    <row r="59" spans="1:9" ht="31.15" customHeight="1" x14ac:dyDescent="0.2">
      <c r="A59" s="262" t="s">
        <v>259</v>
      </c>
      <c r="B59" s="263"/>
      <c r="C59" s="263"/>
      <c r="D59" s="263"/>
      <c r="E59" s="263"/>
      <c r="F59" s="264"/>
      <c r="G59" s="27">
        <v>50</v>
      </c>
      <c r="H59" s="50">
        <f>H57+H58</f>
        <v>30849354</v>
      </c>
      <c r="I59" s="50">
        <f>I57+I58</f>
        <v>19626061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455</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453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zoomScale="80" zoomScaleNormal="100" zoomScaleSheetLayoutView="80" workbookViewId="0">
      <selection activeCell="Y13" sqref="Y13"/>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44196</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539219000</v>
      </c>
      <c r="I7" s="65">
        <v>38623828</v>
      </c>
      <c r="J7" s="65">
        <v>0</v>
      </c>
      <c r="K7" s="65">
        <v>0</v>
      </c>
      <c r="L7" s="65">
        <v>0</v>
      </c>
      <c r="M7" s="65">
        <v>0</v>
      </c>
      <c r="N7" s="65">
        <v>0</v>
      </c>
      <c r="O7" s="65">
        <v>34054579</v>
      </c>
      <c r="P7" s="65">
        <v>49493</v>
      </c>
      <c r="Q7" s="65">
        <v>0</v>
      </c>
      <c r="R7" s="65">
        <v>0</v>
      </c>
      <c r="S7" s="65">
        <v>80776103</v>
      </c>
      <c r="T7" s="65">
        <v>-28887333</v>
      </c>
      <c r="U7" s="66">
        <f>H7+I7+J7+K7-L7+M7+N7+O7+P7+Q7+R7+S7+T7</f>
        <v>663835670</v>
      </c>
      <c r="V7" s="65">
        <v>0</v>
      </c>
      <c r="W7" s="66">
        <f>U7+V7</f>
        <v>663835670</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-251745605</v>
      </c>
      <c r="T8" s="65">
        <v>0</v>
      </c>
      <c r="U8" s="66">
        <f t="shared" ref="U8:U9" si="0">H8+I8+J8+K8-L8+M8+N8+O8+P8+Q8+R8+S8+T8</f>
        <v>-251745605</v>
      </c>
      <c r="V8" s="65">
        <v>0</v>
      </c>
      <c r="W8" s="66">
        <f t="shared" ref="W8:W9" si="1">U8+V8</f>
        <v>-251745605</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-170969502</v>
      </c>
      <c r="T10" s="66">
        <f t="shared" si="2"/>
        <v>-28887333</v>
      </c>
      <c r="U10" s="66">
        <f t="shared" si="2"/>
        <v>412090065</v>
      </c>
      <c r="V10" s="66">
        <f t="shared" si="2"/>
        <v>0</v>
      </c>
      <c r="W10" s="66">
        <f t="shared" si="2"/>
        <v>412090065</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-16404471</v>
      </c>
      <c r="U11" s="66">
        <f>H11+I11+J11+K11-L11+M11+N11+O11+P11+Q11+R11+S11+T11</f>
        <v>-16404471</v>
      </c>
      <c r="V11" s="65">
        <v>0</v>
      </c>
      <c r="W11" s="66">
        <f t="shared" ref="W11:W28" si="3">U11+V11</f>
        <v>-16404471</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-28887333</v>
      </c>
      <c r="T27" s="65">
        <v>28887333</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-199856835</v>
      </c>
      <c r="T29" s="68">
        <f t="shared" si="5"/>
        <v>-16404471</v>
      </c>
      <c r="U29" s="68">
        <f t="shared" si="5"/>
        <v>395701200</v>
      </c>
      <c r="V29" s="68">
        <f t="shared" si="5"/>
        <v>0</v>
      </c>
      <c r="W29" s="68">
        <f t="shared" si="5"/>
        <v>395701200</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-16404471</v>
      </c>
      <c r="U32" s="66">
        <f t="shared" si="7"/>
        <v>-16388865</v>
      </c>
      <c r="V32" s="66">
        <f t="shared" si="7"/>
        <v>0</v>
      </c>
      <c r="W32" s="66">
        <f t="shared" si="7"/>
        <v>-16388865</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-28887333</v>
      </c>
      <c r="T33" s="68">
        <f t="shared" si="8"/>
        <v>28887333</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539219000</v>
      </c>
      <c r="I35" s="65">
        <v>38623828</v>
      </c>
      <c r="J35" s="65">
        <v>0</v>
      </c>
      <c r="K35" s="65">
        <v>0</v>
      </c>
      <c r="L35" s="65">
        <v>0</v>
      </c>
      <c r="M35" s="65">
        <v>0</v>
      </c>
      <c r="N35" s="65">
        <v>0</v>
      </c>
      <c r="O35" s="65">
        <v>34054579</v>
      </c>
      <c r="P35" s="65">
        <v>65099</v>
      </c>
      <c r="Q35" s="65">
        <v>0</v>
      </c>
      <c r="R35" s="65">
        <v>0</v>
      </c>
      <c r="S35" s="65">
        <v>-199856835</v>
      </c>
      <c r="T35" s="65">
        <v>-16404471</v>
      </c>
      <c r="U35" s="69">
        <f t="shared" ref="U35:U37" si="9">H35+I35+J35+K35-L35+M35+N35+O35+P35+Q35+R35+S35+T35</f>
        <v>395701200</v>
      </c>
      <c r="V35" s="65">
        <v>0</v>
      </c>
      <c r="W35" s="69">
        <f t="shared" ref="W35:W37" si="10">U35+V35</f>
        <v>395701200</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-199856835</v>
      </c>
      <c r="T38" s="69">
        <f t="shared" si="11"/>
        <v>-16404471</v>
      </c>
      <c r="U38" s="69">
        <f t="shared" si="11"/>
        <v>395701200</v>
      </c>
      <c r="V38" s="69">
        <f t="shared" si="11"/>
        <v>0</v>
      </c>
      <c r="W38" s="69">
        <f t="shared" si="11"/>
        <v>395701200</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-3246417</v>
      </c>
      <c r="U39" s="69">
        <f t="shared" ref="U39:U56" si="12">H39+I39+J39+K39-L39+M39+N39+O39+P39+Q39+R39+S39+T39</f>
        <v>-3246417</v>
      </c>
      <c r="V39" s="65">
        <v>0</v>
      </c>
      <c r="W39" s="69">
        <f t="shared" ref="W39:W56" si="13">U39+V39</f>
        <v>-3246417</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22390</v>
      </c>
      <c r="Q42" s="67">
        <v>0</v>
      </c>
      <c r="R42" s="67">
        <v>0</v>
      </c>
      <c r="S42" s="65">
        <v>0</v>
      </c>
      <c r="T42" s="65">
        <v>0</v>
      </c>
      <c r="U42" s="69">
        <f t="shared" si="12"/>
        <v>22390</v>
      </c>
      <c r="V42" s="65">
        <v>0</v>
      </c>
      <c r="W42" s="69">
        <f t="shared" si="13"/>
        <v>22390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-4030</v>
      </c>
      <c r="Q48" s="65">
        <v>0</v>
      </c>
      <c r="R48" s="65">
        <v>0</v>
      </c>
      <c r="S48" s="65">
        <v>0</v>
      </c>
      <c r="T48" s="65">
        <v>0</v>
      </c>
      <c r="U48" s="69">
        <f t="shared" si="12"/>
        <v>-4030</v>
      </c>
      <c r="V48" s="65">
        <v>0</v>
      </c>
      <c r="W48" s="69">
        <f t="shared" si="13"/>
        <v>-4030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-16404471</v>
      </c>
      <c r="T55" s="65">
        <v>16404471</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83459</v>
      </c>
      <c r="Q57" s="70">
        <f t="shared" si="14"/>
        <v>0</v>
      </c>
      <c r="R57" s="70">
        <f t="shared" si="14"/>
        <v>0</v>
      </c>
      <c r="S57" s="70">
        <f t="shared" si="14"/>
        <v>-216261306</v>
      </c>
      <c r="T57" s="70">
        <f t="shared" si="14"/>
        <v>-3246417</v>
      </c>
      <c r="U57" s="70">
        <f t="shared" si="14"/>
        <v>392473143</v>
      </c>
      <c r="V57" s="70">
        <f t="shared" si="14"/>
        <v>0</v>
      </c>
      <c r="W57" s="70">
        <f t="shared" si="14"/>
        <v>392473143</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18360</v>
      </c>
      <c r="Q59" s="69">
        <f t="shared" si="15"/>
        <v>0</v>
      </c>
      <c r="R59" s="69">
        <f t="shared" si="15"/>
        <v>0</v>
      </c>
      <c r="S59" s="69">
        <f t="shared" si="15"/>
        <v>0</v>
      </c>
      <c r="T59" s="69">
        <f t="shared" si="15"/>
        <v>0</v>
      </c>
      <c r="U59" s="69">
        <f t="shared" si="15"/>
        <v>18360</v>
      </c>
      <c r="V59" s="69">
        <f t="shared" si="15"/>
        <v>0</v>
      </c>
      <c r="W59" s="69">
        <f t="shared" si="15"/>
        <v>18360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18360</v>
      </c>
      <c r="Q60" s="69">
        <f t="shared" si="16"/>
        <v>0</v>
      </c>
      <c r="R60" s="69">
        <f t="shared" si="16"/>
        <v>0</v>
      </c>
      <c r="S60" s="69">
        <f t="shared" si="16"/>
        <v>0</v>
      </c>
      <c r="T60" s="69">
        <f t="shared" si="16"/>
        <v>-3246417</v>
      </c>
      <c r="U60" s="69">
        <f t="shared" si="16"/>
        <v>-3228057</v>
      </c>
      <c r="V60" s="69">
        <f t="shared" si="16"/>
        <v>0</v>
      </c>
      <c r="W60" s="69">
        <f t="shared" si="16"/>
        <v>-3228057</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-16404471</v>
      </c>
      <c r="T61" s="70">
        <f t="shared" si="17"/>
        <v>16404471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2021-02-26T07:32:07Z</cp:lastPrinted>
  <dcterms:created xsi:type="dcterms:W3CDTF">2008-10-17T11:51:54Z</dcterms:created>
  <dcterms:modified xsi:type="dcterms:W3CDTF">2021-02-26T07:32:10Z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