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2. predan 30.04.2022\ENG\Nekonsolidirano\"/>
    </mc:Choice>
  </mc:AlternateContent>
  <xr:revisionPtr revIDLastSave="0" documentId="13_ncr:1_{30CCECD1-EFC1-4C0D-9654-D73DFE369C54}" xr6:coauthVersionLast="47" xr6:coauthVersionMax="47"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3" i="19" l="1"/>
  <c r="I113" i="19"/>
  <c r="J113" i="19"/>
  <c r="K113" i="19"/>
  <c r="I112" i="19"/>
  <c r="J112" i="19"/>
  <c r="K112" i="19"/>
  <c r="H112" i="19"/>
  <c r="V56" i="22"/>
  <c r="U56" i="22"/>
  <c r="V40" i="22"/>
  <c r="V36" i="22"/>
  <c r="U36" i="22"/>
  <c r="I36" i="22"/>
  <c r="J36" i="22"/>
  <c r="K36" i="22"/>
  <c r="L36" i="22"/>
  <c r="M36" i="22"/>
  <c r="N36" i="22"/>
  <c r="O36" i="22"/>
  <c r="P36" i="22"/>
  <c r="Q36" i="22"/>
  <c r="R36" i="22"/>
  <c r="S36" i="22"/>
  <c r="T36" i="22"/>
  <c r="H36" i="22"/>
  <c r="V27" i="22"/>
  <c r="U27" i="22"/>
  <c r="V11" i="22"/>
  <c r="I8" i="20"/>
  <c r="H8" i="20"/>
  <c r="I89" i="19"/>
  <c r="H89"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Y10" i="22" l="1"/>
  <c r="W39" i="22"/>
  <c r="W59" i="22" s="1"/>
  <c r="J108" i="19"/>
  <c r="W10" i="22"/>
  <c r="W30" i="22" s="1"/>
  <c r="W34" i="22"/>
  <c r="Y39" i="22"/>
  <c r="H108" i="19"/>
  <c r="H109" i="19" s="1"/>
  <c r="Y22" i="22"/>
  <c r="K108" i="19"/>
  <c r="I108" i="19"/>
  <c r="I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I55" i="20"/>
  <c r="H51" i="21"/>
  <c r="H53" i="21" s="1"/>
  <c r="K60" i="19"/>
  <c r="Y63" i="22"/>
  <c r="Y32" i="22"/>
  <c r="Y33" i="22" s="1"/>
  <c r="I36" i="21"/>
  <c r="K14" i="19"/>
  <c r="K61" i="19" s="1"/>
  <c r="J60" i="19"/>
  <c r="I133" i="18"/>
  <c r="I49" i="21"/>
  <c r="I44" i="18"/>
  <c r="H61" i="19"/>
  <c r="I14" i="19"/>
  <c r="I61" i="19" s="1"/>
  <c r="H72" i="18"/>
  <c r="H134" i="18" s="1"/>
  <c r="H60" i="19"/>
  <c r="J14" i="19"/>
  <c r="J61" i="19" s="1"/>
  <c r="I9" i="18"/>
  <c r="I42" i="20"/>
  <c r="K62" i="19" l="1"/>
  <c r="K67" i="19" s="1"/>
  <c r="I57" i="20"/>
  <c r="I59" i="20" s="1"/>
  <c r="K64" i="19"/>
  <c r="I51" i="21"/>
  <c r="I53" i="21" s="1"/>
  <c r="J63" i="19"/>
  <c r="K63" i="19"/>
  <c r="K68" i="19"/>
  <c r="H64" i="19"/>
  <c r="I72" i="18"/>
  <c r="I134" i="18" s="1"/>
  <c r="I62" i="19"/>
  <c r="I63" i="19"/>
  <c r="I64" i="19"/>
  <c r="H62" i="19"/>
  <c r="H66" i="19" s="1"/>
  <c r="H63" i="19"/>
  <c r="J62" i="19"/>
  <c r="J66" i="19" s="1"/>
  <c r="J89" i="19" s="1"/>
  <c r="J64" i="19"/>
  <c r="K66" i="19" l="1"/>
  <c r="K89" i="19" s="1"/>
  <c r="J111" i="19"/>
  <c r="J109" i="19"/>
  <c r="H67" i="19"/>
  <c r="H68" i="19"/>
  <c r="I66" i="19"/>
  <c r="I68" i="19"/>
  <c r="I67" i="19"/>
  <c r="J67" i="19"/>
  <c r="J68" i="19"/>
  <c r="K111" i="19" l="1"/>
  <c r="K109" i="19"/>
</calcChain>
</file>

<file path=xl/sharedStrings.xml><?xml version="1.0" encoding="utf-8"?>
<sst xmlns="http://schemas.openxmlformats.org/spreadsheetml/2006/main" count="541" uniqueCount="530">
  <si>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</si>
  <si>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</si>
  <si>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</si>
  <si>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</si>
  <si>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</si>
  <si>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</si>
  <si>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</si>
  <si>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</si>
  <si>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</si>
  <si>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</si>
  <si>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</si>
  <si>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</si>
  <si>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</si>
  <si>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</si>
  <si>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</si>
  <si>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</si>
  <si>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</si>
  <si>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</si>
  <si>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</si>
  <si>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</si>
  <si>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</si>
  <si>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</si>
  <si>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</si>
  <si>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</si>
  <si>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</si>
  <si>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</si>
  <si>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</si>
  <si>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</si>
  <si>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</si>
  <si>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</si>
  <si>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</si>
  <si>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</si>
  <si>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</si>
  <si>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</si>
  <si>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</si>
  <si>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</si>
  <si>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</si>
  <si>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</si>
  <si>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</si>
  <si>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</si>
  <si>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</si>
  <si>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</si>
  <si>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</si>
  <si>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</si>
  <si>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</si>
  <si>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</si>
  <si>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</si>
  <si>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</si>
  <si>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</si>
  <si>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</si>
  <si>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</si>
  <si>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</si>
  <si>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</si>
  <si>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</si>
  <si>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</si>
  <si>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</si>
  <si>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</si>
  <si>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</si>
  <si>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</si>
  <si>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</si>
  <si>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</si>
  <si>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</si>
  <si>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</si>
  <si>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</si>
  <si>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</si>
  <si>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</si>
  <si>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</si>
  <si>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</si>
  <si>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</si>
  <si>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</si>
  <si>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</si>
  <si>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</si>
  <si>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</si>
  <si>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</si>
  <si>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</si>
  <si>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</si>
  <si>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</si>
  <si>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</si>
  <si>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</si>
  <si>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</si>
  <si>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</si>
  <si>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</si>
  <si>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</si>
  <si>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</si>
  <si>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</si>
  <si>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</si>
  <si>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</si>
  <si>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</si>
  <si>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</si>
  <si>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</si>
  <si>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</si>
  <si>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</si>
  <si>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</si>
  <si>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</si>
  <si>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</si>
  <si>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</si>
  <si>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</si>
  <si>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</si>
  <si>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</si>
  <si>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</si>
  <si>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</si>
  <si>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</si>
  <si>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</si>
  <si>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</si>
  <si>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</si>
  <si>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</si>
  <si>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</si>
  <si>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</si>
  <si>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</si>
  <si>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</si>
  <si>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</si>
  <si>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</si>
  <si>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</si>
  <si>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</si>
  <si>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</si>
  <si>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</si>
  <si>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</si>
  <si>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</si>
  <si>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</si>
  <si>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</si>
  <si>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</si>
  <si>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</si>
  <si>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</si>
  <si>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</si>
  <si>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</si>
  <si>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</si>
  <si>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</si>
  <si>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</si>
  <si>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</si>
  <si>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</si>
  <si>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</si>
  <si>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</si>
  <si>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</si>
  <si>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</si>
  <si>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</si>
  <si>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</si>
  <si>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</si>
  <si>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</si>
  <si>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</si>
  <si>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</si>
  <si>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</si>
  <si>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</si>
  <si>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</si>
  <si>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</si>
  <si>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</si>
  <si>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</si>
  <si>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</si>
  <si>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</si>
  <si>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</si>
  <si>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</si>
  <si>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</si>
  <si>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</si>
  <si>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</si>
  <si>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</si>
  <si>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</si>
  <si>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</si>
  <si>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</si>
  <si>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</si>
  <si>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</si>
  <si>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</si>
  <si>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</si>
  <si>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</si>
  <si>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</si>
  <si>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</si>
  <si>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</si>
  <si>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</si>
  <si>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</si>
  <si>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</si>
  <si>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</si>
  <si>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</si>
  <si>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</si>
  <si>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</si>
  <si>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</si>
  <si>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</si>
  <si>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</si>
  <si>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</si>
  <si>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</si>
  <si>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</si>
  <si>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</si>
  <si>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</si>
  <si>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</si>
  <si>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</si>
  <si>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</si>
  <si>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</si>
  <si>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</si>
  <si>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</si>
  <si>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</si>
  <si>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</si>
  <si>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</si>
  <si>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</si>
  <si>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</si>
  <si>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</si>
  <si>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</si>
  <si>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</si>
  <si>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</si>
  <si>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</si>
  <si>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</si>
  <si>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</si>
  <si>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</si>
  <si>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</si>
  <si>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</si>
  <si>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</si>
  <si>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</si>
  <si>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</si>
  <si>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</si>
  <si>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</si>
  <si>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</si>
  <si>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</si>
  <si>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</si>
  <si>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</si>
  <si>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</si>
  <si>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</si>
  <si>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</si>
  <si>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</si>
  <si>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</si>
  <si>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</si>
  <si>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</si>
  <si>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</si>
  <si>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</si>
  <si>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</si>
  <si>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</si>
  <si>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</si>
  <si>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</si>
  <si>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</si>
  <si>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</si>
  <si>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</si>
  <si>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</si>
  <si>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</si>
  <si>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</si>
  <si>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</si>
  <si>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</si>
  <si>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</si>
  <si>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</si>
  <si>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</si>
  <si>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</si>
  <si>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</si>
  <si>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</si>
  <si>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</si>
  <si>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</si>
  <si>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</si>
  <si>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</si>
  <si>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</si>
  <si>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</si>
  <si>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</si>
  <si>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</si>
  <si>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</si>
  <si>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</si>
  <si>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</si>
  <si>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</si>
  <si>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</si>
  <si>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</si>
  <si>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</si>
  <si>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</si>
  <si>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</si>
  <si>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</si>
  <si>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</si>
  <si>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</si>
  <si>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</si>
  <si>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</si>
  <si>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</si>
  <si>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</si>
  <si>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</si>
  <si>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</si>
  <si>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</si>
  <si>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</si>
  <si>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</si>
  <si>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</si>
  <si>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</si>
  <si>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</si>
  <si>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</si>
  <si>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</si>
  <si>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</si>
  <si>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</si>
  <si>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</si>
  <si>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</si>
  <si>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</si>
  <si>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</si>
  <si>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</si>
  <si>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</si>
  <si>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</si>
  <si>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</si>
  <si>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</si>
  <si>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</si>
  <si>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</si>
  <si>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</si>
  <si>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</si>
  <si>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</si>
  <si>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</si>
  <si>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</si>
  <si>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</si>
  <si>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</si>
  <si>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</si>
  <si>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</si>
  <si>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</si>
  <si>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</si>
  <si>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</si>
  <si>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</si>
  <si>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</si>
  <si>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</si>
  <si>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</si>
  <si>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</si>
  <si>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</si>
  <si>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</si>
  <si>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</si>
  <si>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</si>
  <si>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</si>
  <si>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</si>
  <si>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</si>
  <si>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</si>
  <si>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</si>
  <si>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</si>
  <si>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</si>
  <si>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</si>
  <si>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</si>
  <si>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</si>
  <si>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</si>
  <si>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</si>
  <si>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</si>
  <si>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</si>
  <si>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</si>
  <si>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</si>
  <si>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</si>
  <si>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</si>
  <si>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</si>
  <si>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</si>
  <si>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</si>
  <si>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</si>
  <si>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</si>
  <si>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</si>
  <si>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</si>
  <si>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</si>
  <si>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</si>
  <si>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</si>
  <si>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</si>
  <si>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</si>
  <si>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</si>
  <si>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</si>
  <si>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</si>
  <si>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</si>
  <si>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</si>
  <si>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</si>
  <si>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</si>
  <si>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</si>
  <si>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</si>
  <si>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</si>
  <si>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</si>
  <si>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</si>
  <si>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</si>
  <si>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</si>
  <si>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</si>
  <si>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</si>
  <si>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</si>
  <si>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</si>
  <si>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</si>
  <si>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</si>
  <si>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</si>
  <si>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</si>
  <si>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</si>
  <si>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</si>
  <si>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</si>
  <si>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</si>
  <si>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</si>
  <si>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</si>
  <si>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</si>
  <si>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</si>
  <si>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</si>
  <si>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</si>
  <si>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</si>
  <si>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</si>
  <si>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</si>
  <si>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</si>
  <si>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</si>
  <si>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</si>
  <si>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</si>
  <si>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</si>
  <si>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</si>
  <si>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</si>
  <si>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</si>
  <si>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</si>
  <si>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</si>
  <si>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</si>
  <si>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</si>
  <si>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</si>
  <si>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</si>
  <si>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</si>
  <si>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</si>
  <si>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</si>
  <si>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</si>
  <si>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</si>
  <si>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</si>
  <si>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</si>
  <si>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</si>
  <si>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</si>
  <si>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</si>
  <si>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</si>
  <si>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</si>
  <si>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</si>
  <si>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</si>
  <si>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</si>
  <si>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</si>
  <si>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</si>
  <si>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</si>
  <si>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</si>
  <si>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</si>
  <si>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</si>
  <si>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</si>
  <si>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</si>
  <si>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</si>
  <si>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</si>
  <si>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</si>
  <si>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</si>
  <si>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</si>
  <si>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</si>
  <si>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</si>
  <si>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</si>
  <si>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</si>
  <si>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</si>
  <si>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</si>
  <si>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</si>
  <si>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</si>
  <si>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</si>
  <si>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</si>
  <si>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</si>
  <si>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</si>
  <si>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</si>
  <si>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</si>
  <si>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</si>
  <si>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</si>
  <si>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</si>
  <si>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</si>
  <si>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</si>
  <si>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</si>
  <si>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</si>
  <si>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</si>
  <si>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</si>
  <si>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</si>
  <si>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</si>
  <si>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</si>
  <si>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</si>
  <si>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</si>
  <si>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</si>
  <si>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</si>
  <si>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</si>
  <si>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</si>
  <si>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</si>
  <si>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</si>
  <si>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</si>
  <si>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</si>
  <si>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</si>
  <si>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</si>
  <si>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</si>
  <si>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</si>
  <si>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</si>
  <si>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</si>
  <si>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</si>
  <si>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</si>
  <si>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</si>
  <si>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</si>
  <si>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</si>
  <si>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</si>
  <si>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</si>
  <si>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</si>
  <si>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</si>
  <si>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</si>
  <si>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</si>
  <si>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</si>
  <si>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</si>
  <si>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</si>
  <si>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</si>
  <si>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</si>
  <si>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</si>
  <si>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</si>
  <si>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</si>
  <si>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</si>
  <si>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</si>
  <si>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</si>
  <si>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</si>
  <si>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</si>
  <si>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</si>
  <si>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</si>
  <si>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</si>
  <si>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</si>
  <si>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</si>
  <si>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</si>
  <si>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</si>
  <si>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</si>
  <si>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</si>
  <si>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</si>
  <si>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</si>
  <si>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</si>
  <si>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</si>
  <si>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</si>
  <si>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</si>
  <si>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</si>
  <si>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</si>
  <si>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</si>
  <si>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</si>
  <si>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</si>
  <si>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</si>
  <si>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</si>
  <si>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</si>
  <si>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</si>
  <si>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</si>
  <si>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</si>
  <si>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</si>
  <si>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</si>
  <si>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31.03.2022</t>
  </si>
  <si>
    <t>HR</t>
  </si>
  <si>
    <t>74780000P0WHNTXNI633</t>
  </si>
  <si>
    <t>03036138</t>
  </si>
  <si>
    <t>090006523</t>
  </si>
  <si>
    <t>51228874907</t>
  </si>
  <si>
    <t>2574</t>
  </si>
  <si>
    <t>LUKA PLOČE d.d.</t>
  </si>
  <si>
    <t>PLOČE</t>
  </si>
  <si>
    <t>TRG KRALJA TOMISLAVA 21</t>
  </si>
  <si>
    <t>financije@luka-ploce.hr</t>
  </si>
  <si>
    <t>www.luka-ploce.hr</t>
  </si>
  <si>
    <t>RN</t>
  </si>
  <si>
    <t>DANIELA MARELIĆ</t>
  </si>
  <si>
    <t>020/603-223</t>
  </si>
  <si>
    <t xml:space="preserve">balance as at 31.03.2021 </t>
  </si>
  <si>
    <t>for the period 01.01.2022 to 31.03.2022</t>
  </si>
  <si>
    <t>for the period 01.01.2022. to 31.03.2022.</t>
  </si>
  <si>
    <t>Submitter: Luka Ploče d.d.</t>
  </si>
  <si>
    <t>KN</t>
  </si>
  <si>
    <t>No</t>
  </si>
  <si>
    <t>for the period __.__.____ To __.__.____</t>
  </si>
  <si>
    <t>d.marelic@luka-ploce.hr</t>
  </si>
  <si>
    <r>
      <t xml:space="preserve">NOTES TO FINANCIAL STATEMENTS - TFI
(drawn up for quarterly reporting periods)
Name of the issuer:  </t>
    </r>
    <r>
      <rPr>
        <u/>
        <sz val="18"/>
        <rFont val="Arial"/>
        <family val="2"/>
      </rPr>
      <t xml:space="preserve">Luka Ploče d.d.                                                                                              </t>
    </r>
    <r>
      <rPr>
        <u/>
        <sz val="18"/>
        <color theme="0"/>
        <rFont val="Arial"/>
        <family val="2"/>
      </rPr>
      <t>.</t>
    </r>
    <r>
      <rPr>
        <sz val="18"/>
        <rFont val="Arial"/>
        <family val="2"/>
      </rPr>
      <t xml:space="preserve">
Personal identification number (OIB):   </t>
    </r>
    <r>
      <rPr>
        <u/>
        <sz val="18"/>
        <rFont val="Arial"/>
        <family val="2"/>
      </rPr>
      <t xml:space="preserve"> 51228874907                                                     </t>
    </r>
    <r>
      <rPr>
        <u/>
        <sz val="18"/>
        <color theme="0"/>
        <rFont val="Arial"/>
        <family val="2"/>
      </rPr>
      <t>.</t>
    </r>
    <r>
      <rPr>
        <sz val="18"/>
        <rFont val="Arial"/>
        <family val="2"/>
      </rPr>
      <t xml:space="preserve">
Reporting period: </t>
    </r>
    <r>
      <rPr>
        <u/>
        <sz val="18"/>
        <rFont val="Arial"/>
        <family val="2"/>
      </rPr>
      <t xml:space="preserve">                      01.01.2022. - 31.03.2022.                                                       </t>
    </r>
    <r>
      <rPr>
        <u/>
        <sz val="18"/>
        <color theme="0"/>
        <rFont val="Arial"/>
        <family val="2"/>
      </rPr>
      <t>.</t>
    </r>
    <r>
      <rPr>
        <sz val="18"/>
        <rFont val="Arial"/>
        <family val="2"/>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</si>
</sst>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8"/>
      <name val="Arial"/>
      <family val="2"/>
    </font>
    <font>
      <u/>
      <sz val="18"/>
      <name val="Arial"/>
      <family val="2"/>
    </font>
    <font>
      <u/>
      <sz val="18"/>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6" sqref="C56:J56"/>
    </sheetView>
  </sheetViews>
  <sheetFormatPr defaultColWidth="9.140625" defaultRowHeight="15" x14ac:dyDescent="0.25"/>
  <cols>
    <col min="1" max="8" width="9.140625" style="66"/>
    <col min="9" max="9" width="15.28515625" style="66" customWidth="1"/>
    <col min="10" max="10" width="12" style="66" bestFit="1" customWidth="1"/>
    <col min="11"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t="s">
        <v>505</v>
      </c>
      <c r="F4" s="181"/>
      <c r="G4" s="70" t="s">
        <v>3</v>
      </c>
      <c r="H4" s="180" t="s">
        <v>506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509</v>
      </c>
      <c r="D11" s="164"/>
      <c r="E11" s="84"/>
      <c r="F11" s="129" t="s">
        <v>8</v>
      </c>
      <c r="G11" s="167"/>
      <c r="H11" s="145" t="s">
        <v>507</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510</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511</v>
      </c>
      <c r="D15" s="164"/>
      <c r="E15" s="168"/>
      <c r="F15" s="159"/>
      <c r="G15" s="90" t="s">
        <v>11</v>
      </c>
      <c r="H15" s="145" t="s">
        <v>508</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512</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513</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20340</v>
      </c>
      <c r="D21" s="146"/>
      <c r="E21" s="135"/>
      <c r="F21" s="135"/>
      <c r="G21" s="136" t="s">
        <v>514</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515</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516</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517</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377</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525</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526</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519</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520</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528</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521</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524</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393097292</v>
      </c>
      <c r="I9" s="32">
        <f>I10+I17+I27+I38+I43</f>
        <v>390693873</v>
      </c>
    </row>
    <row r="10" spans="1:9" ht="12.75" customHeight="1" x14ac:dyDescent="0.2">
      <c r="A10" s="190" t="s">
        <v>51</v>
      </c>
      <c r="B10" s="190"/>
      <c r="C10" s="190"/>
      <c r="D10" s="190"/>
      <c r="E10" s="190"/>
      <c r="F10" s="190"/>
      <c r="G10" s="15">
        <v>3</v>
      </c>
      <c r="H10" s="32">
        <f>H11+H12+H13+H14+H15+H16</f>
        <v>272464</v>
      </c>
      <c r="I10" s="32">
        <f>I11+I12+I13+I14+I15+I16</f>
        <v>231571</v>
      </c>
    </row>
    <row r="11" spans="1:9" ht="12.75" customHeight="1" x14ac:dyDescent="0.2">
      <c r="A11" s="186" t="s">
        <v>504</v>
      </c>
      <c r="B11" s="186"/>
      <c r="C11" s="186"/>
      <c r="D11" s="186"/>
      <c r="E11" s="186"/>
      <c r="F11" s="186"/>
      <c r="G11" s="14">
        <v>4</v>
      </c>
      <c r="H11" s="31">
        <v>0</v>
      </c>
      <c r="I11" s="31">
        <v>0</v>
      </c>
    </row>
    <row r="12" spans="1:9" ht="22.9" customHeight="1" x14ac:dyDescent="0.2">
      <c r="A12" s="186" t="s">
        <v>503</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272464</v>
      </c>
      <c r="I16" s="31">
        <v>231571</v>
      </c>
    </row>
    <row r="17" spans="1:9" ht="12.75" customHeight="1" x14ac:dyDescent="0.2">
      <c r="A17" s="190" t="s">
        <v>56</v>
      </c>
      <c r="B17" s="190"/>
      <c r="C17" s="190"/>
      <c r="D17" s="190"/>
      <c r="E17" s="190"/>
      <c r="F17" s="190"/>
      <c r="G17" s="15">
        <v>10</v>
      </c>
      <c r="H17" s="32">
        <f>H18+H19+H20+H21+H22+H23+H24+H25+H26</f>
        <v>383227917</v>
      </c>
      <c r="I17" s="32">
        <f>I18+I19+I20+I21+I22+I23+I24+I25+I26</f>
        <v>380865391</v>
      </c>
    </row>
    <row r="18" spans="1:9" ht="12.75" customHeight="1" x14ac:dyDescent="0.2">
      <c r="A18" s="186" t="s">
        <v>57</v>
      </c>
      <c r="B18" s="186"/>
      <c r="C18" s="186"/>
      <c r="D18" s="186"/>
      <c r="E18" s="186"/>
      <c r="F18" s="186"/>
      <c r="G18" s="14">
        <v>11</v>
      </c>
      <c r="H18" s="31">
        <v>37497934</v>
      </c>
      <c r="I18" s="31">
        <v>37080522</v>
      </c>
    </row>
    <row r="19" spans="1:9" ht="12.75" customHeight="1" x14ac:dyDescent="0.2">
      <c r="A19" s="186" t="s">
        <v>58</v>
      </c>
      <c r="B19" s="186"/>
      <c r="C19" s="186"/>
      <c r="D19" s="186"/>
      <c r="E19" s="186"/>
      <c r="F19" s="186"/>
      <c r="G19" s="14">
        <v>12</v>
      </c>
      <c r="H19" s="31">
        <v>7841580</v>
      </c>
      <c r="I19" s="31">
        <v>7798059</v>
      </c>
    </row>
    <row r="20" spans="1:9" ht="12.75" customHeight="1" x14ac:dyDescent="0.2">
      <c r="A20" s="186" t="s">
        <v>59</v>
      </c>
      <c r="B20" s="186"/>
      <c r="C20" s="186"/>
      <c r="D20" s="186"/>
      <c r="E20" s="186"/>
      <c r="F20" s="186"/>
      <c r="G20" s="14">
        <v>13</v>
      </c>
      <c r="H20" s="31">
        <v>311017312</v>
      </c>
      <c r="I20" s="31">
        <v>311258181</v>
      </c>
    </row>
    <row r="21" spans="1:9" ht="12.75" customHeight="1" x14ac:dyDescent="0.2">
      <c r="A21" s="186" t="s">
        <v>60</v>
      </c>
      <c r="B21" s="186"/>
      <c r="C21" s="186"/>
      <c r="D21" s="186"/>
      <c r="E21" s="186"/>
      <c r="F21" s="186"/>
      <c r="G21" s="14">
        <v>14</v>
      </c>
      <c r="H21" s="31">
        <v>17376829</v>
      </c>
      <c r="I21" s="31">
        <v>16770867</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1154115</v>
      </c>
      <c r="I23" s="31">
        <v>1414954</v>
      </c>
    </row>
    <row r="24" spans="1:9" ht="12.75" customHeight="1" x14ac:dyDescent="0.2">
      <c r="A24" s="186" t="s">
        <v>63</v>
      </c>
      <c r="B24" s="186"/>
      <c r="C24" s="186"/>
      <c r="D24" s="186"/>
      <c r="E24" s="186"/>
      <c r="F24" s="186"/>
      <c r="G24" s="14">
        <v>17</v>
      </c>
      <c r="H24" s="31">
        <v>4849276</v>
      </c>
      <c r="I24" s="31">
        <v>3810745</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3490871</v>
      </c>
      <c r="I26" s="31">
        <v>2732063</v>
      </c>
    </row>
    <row r="27" spans="1:9" ht="12.75" customHeight="1" x14ac:dyDescent="0.2">
      <c r="A27" s="190" t="s">
        <v>66</v>
      </c>
      <c r="B27" s="190"/>
      <c r="C27" s="190"/>
      <c r="D27" s="190"/>
      <c r="E27" s="190"/>
      <c r="F27" s="190"/>
      <c r="G27" s="15">
        <v>20</v>
      </c>
      <c r="H27" s="32">
        <f>SUM(H28:H37)</f>
        <v>7581439</v>
      </c>
      <c r="I27" s="32">
        <f>SUM(I28:I37)</f>
        <v>7581439</v>
      </c>
    </row>
    <row r="28" spans="1:9" ht="12.75" customHeight="1" x14ac:dyDescent="0.2">
      <c r="A28" s="186" t="s">
        <v>67</v>
      </c>
      <c r="B28" s="186"/>
      <c r="C28" s="186"/>
      <c r="D28" s="186"/>
      <c r="E28" s="186"/>
      <c r="F28" s="186"/>
      <c r="G28" s="14">
        <v>21</v>
      </c>
      <c r="H28" s="31">
        <v>7501939</v>
      </c>
      <c r="I28" s="31">
        <v>7501939</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79500</v>
      </c>
      <c r="I31" s="31">
        <v>79500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90" t="s">
        <v>77</v>
      </c>
      <c r="B38" s="190"/>
      <c r="C38" s="190"/>
      <c r="D38" s="190"/>
      <c r="E38" s="190"/>
      <c r="F38" s="190"/>
      <c r="G38" s="15">
        <v>31</v>
      </c>
      <c r="H38" s="32">
        <f>H39+H40+H41+H42</f>
        <v>983104</v>
      </c>
      <c r="I38" s="32">
        <f>I39+I40+I41+I42</f>
        <v>983104</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983104</v>
      </c>
      <c r="I42" s="31">
        <v>983104</v>
      </c>
    </row>
    <row r="43" spans="1:9" ht="12.75" customHeight="1" x14ac:dyDescent="0.2">
      <c r="A43" s="186" t="s">
        <v>82</v>
      </c>
      <c r="B43" s="186"/>
      <c r="C43" s="186"/>
      <c r="D43" s="186"/>
      <c r="E43" s="186"/>
      <c r="F43" s="186"/>
      <c r="G43" s="14">
        <v>36</v>
      </c>
      <c r="H43" s="31">
        <v>1032368</v>
      </c>
      <c r="I43" s="31">
        <v>1032368</v>
      </c>
    </row>
    <row r="44" spans="1:9" ht="12.75" customHeight="1" x14ac:dyDescent="0.2">
      <c r="A44" s="188" t="s">
        <v>83</v>
      </c>
      <c r="B44" s="188"/>
      <c r="C44" s="188"/>
      <c r="D44" s="188"/>
      <c r="E44" s="188"/>
      <c r="F44" s="188"/>
      <c r="G44" s="15">
        <v>37</v>
      </c>
      <c r="H44" s="32">
        <f>H45+H53+H60+H70</f>
        <v>192988951</v>
      </c>
      <c r="I44" s="32">
        <f>I45+I53+I60+I70</f>
        <v>212153994</v>
      </c>
    </row>
    <row r="45" spans="1:9" ht="12.75" customHeight="1" x14ac:dyDescent="0.2">
      <c r="A45" s="190" t="s">
        <v>84</v>
      </c>
      <c r="B45" s="190"/>
      <c r="C45" s="190"/>
      <c r="D45" s="190"/>
      <c r="E45" s="190"/>
      <c r="F45" s="190"/>
      <c r="G45" s="15">
        <v>38</v>
      </c>
      <c r="H45" s="32">
        <f>SUM(H46:H52)</f>
        <v>3794946</v>
      </c>
      <c r="I45" s="32">
        <f>SUM(I46:I52)</f>
        <v>5191671</v>
      </c>
    </row>
    <row r="46" spans="1:9" ht="12.75" customHeight="1" x14ac:dyDescent="0.2">
      <c r="A46" s="186" t="s">
        <v>85</v>
      </c>
      <c r="B46" s="186"/>
      <c r="C46" s="186"/>
      <c r="D46" s="186"/>
      <c r="E46" s="186"/>
      <c r="F46" s="186"/>
      <c r="G46" s="14">
        <v>39</v>
      </c>
      <c r="H46" s="31">
        <v>3789530</v>
      </c>
      <c r="I46" s="31">
        <v>5133204</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5416</v>
      </c>
      <c r="I50" s="31">
        <v>58467</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67965532</v>
      </c>
      <c r="I53" s="32">
        <f>SUM(I54:I59)</f>
        <v>162610447</v>
      </c>
    </row>
    <row r="54" spans="1:9" ht="12.75" customHeight="1" x14ac:dyDescent="0.2">
      <c r="A54" s="186" t="s">
        <v>93</v>
      </c>
      <c r="B54" s="186"/>
      <c r="C54" s="186"/>
      <c r="D54" s="186"/>
      <c r="E54" s="186"/>
      <c r="F54" s="186"/>
      <c r="G54" s="14">
        <v>47</v>
      </c>
      <c r="H54" s="31">
        <v>591068</v>
      </c>
      <c r="I54" s="31">
        <v>577388</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64411077</v>
      </c>
      <c r="I56" s="31">
        <v>157834196</v>
      </c>
    </row>
    <row r="57" spans="1:9" ht="12.75" customHeight="1" x14ac:dyDescent="0.2">
      <c r="A57" s="186" t="s">
        <v>96</v>
      </c>
      <c r="B57" s="186"/>
      <c r="C57" s="186"/>
      <c r="D57" s="186"/>
      <c r="E57" s="186"/>
      <c r="F57" s="186"/>
      <c r="G57" s="14">
        <v>50</v>
      </c>
      <c r="H57" s="31">
        <v>3786</v>
      </c>
      <c r="I57" s="31">
        <v>5879</v>
      </c>
    </row>
    <row r="58" spans="1:9" ht="12.75" customHeight="1" x14ac:dyDescent="0.2">
      <c r="A58" s="186" t="s">
        <v>97</v>
      </c>
      <c r="B58" s="186"/>
      <c r="C58" s="186"/>
      <c r="D58" s="186"/>
      <c r="E58" s="186"/>
      <c r="F58" s="186"/>
      <c r="G58" s="14">
        <v>51</v>
      </c>
      <c r="H58" s="31">
        <v>2908159</v>
      </c>
      <c r="I58" s="31">
        <v>4144665</v>
      </c>
    </row>
    <row r="59" spans="1:9" ht="12.75" customHeight="1" x14ac:dyDescent="0.2">
      <c r="A59" s="186" t="s">
        <v>98</v>
      </c>
      <c r="B59" s="186"/>
      <c r="C59" s="186"/>
      <c r="D59" s="186"/>
      <c r="E59" s="186"/>
      <c r="F59" s="186"/>
      <c r="G59" s="14">
        <v>52</v>
      </c>
      <c r="H59" s="31">
        <v>51442</v>
      </c>
      <c r="I59" s="31">
        <v>48319</v>
      </c>
    </row>
    <row r="60" spans="1:9" ht="12.75" customHeight="1" x14ac:dyDescent="0.2">
      <c r="A60" s="190" t="s">
        <v>99</v>
      </c>
      <c r="B60" s="190"/>
      <c r="C60" s="190"/>
      <c r="D60" s="190"/>
      <c r="E60" s="190"/>
      <c r="F60" s="190"/>
      <c r="G60" s="15">
        <v>53</v>
      </c>
      <c r="H60" s="32">
        <f>SUM(H61:H69)</f>
        <v>8446453</v>
      </c>
      <c r="I60" s="32">
        <f>SUM(I61:I69)</f>
        <v>8393858</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2145627</v>
      </c>
      <c r="I63" s="31">
        <v>2145627</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264660</v>
      </c>
      <c r="I67" s="31">
        <v>264660</v>
      </c>
    </row>
    <row r="68" spans="1:9" ht="12.75" customHeight="1" x14ac:dyDescent="0.2">
      <c r="A68" s="186" t="s">
        <v>107</v>
      </c>
      <c r="B68" s="186"/>
      <c r="C68" s="186"/>
      <c r="D68" s="186"/>
      <c r="E68" s="186"/>
      <c r="F68" s="186"/>
      <c r="G68" s="14">
        <v>61</v>
      </c>
      <c r="H68" s="31">
        <v>6036166</v>
      </c>
      <c r="I68" s="31">
        <v>5983571</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112782020</v>
      </c>
      <c r="I70" s="31">
        <v>35958018</v>
      </c>
    </row>
    <row r="71" spans="1:9" ht="12.75" customHeight="1" x14ac:dyDescent="0.2">
      <c r="A71" s="187" t="s">
        <v>110</v>
      </c>
      <c r="B71" s="187"/>
      <c r="C71" s="187"/>
      <c r="D71" s="187"/>
      <c r="E71" s="187"/>
      <c r="F71" s="187"/>
      <c r="G71" s="14">
        <v>64</v>
      </c>
      <c r="H71" s="31">
        <v>913617</v>
      </c>
      <c r="I71" s="31">
        <v>1159939</v>
      </c>
    </row>
    <row r="72" spans="1:9" ht="12.75" customHeight="1" x14ac:dyDescent="0.2">
      <c r="A72" s="188" t="s">
        <v>111</v>
      </c>
      <c r="B72" s="188"/>
      <c r="C72" s="188"/>
      <c r="D72" s="188"/>
      <c r="E72" s="188"/>
      <c r="F72" s="188"/>
      <c r="G72" s="15">
        <v>65</v>
      </c>
      <c r="H72" s="32">
        <f>H8+H9+H44+H71</f>
        <v>586999860</v>
      </c>
      <c r="I72" s="32">
        <f>I8+I9+I44+I71</f>
        <v>604007806</v>
      </c>
    </row>
    <row r="73" spans="1:9" ht="12.75" customHeight="1" x14ac:dyDescent="0.2">
      <c r="A73" s="187" t="s">
        <v>112</v>
      </c>
      <c r="B73" s="187"/>
      <c r="C73" s="187"/>
      <c r="D73" s="187"/>
      <c r="E73" s="187"/>
      <c r="F73" s="187"/>
      <c r="G73" s="14">
        <v>66</v>
      </c>
      <c r="H73" s="31">
        <v>0</v>
      </c>
      <c r="I73" s="31">
        <v>0</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427886147</v>
      </c>
      <c r="I75" s="32">
        <f>I76+I77+I78+I84+I85+I91+I94+I97</f>
        <v>446571157</v>
      </c>
    </row>
    <row r="76" spans="1:9" ht="12.75" customHeight="1" x14ac:dyDescent="0.2">
      <c r="A76" s="186" t="s">
        <v>115</v>
      </c>
      <c r="B76" s="186"/>
      <c r="C76" s="186"/>
      <c r="D76" s="186"/>
      <c r="E76" s="186"/>
      <c r="F76" s="186"/>
      <c r="G76" s="14">
        <v>68</v>
      </c>
      <c r="H76" s="31">
        <v>169186800</v>
      </c>
      <c r="I76" s="31">
        <v>169186800</v>
      </c>
    </row>
    <row r="77" spans="1:9" ht="12.75" customHeight="1" x14ac:dyDescent="0.2">
      <c r="A77" s="186" t="s">
        <v>116</v>
      </c>
      <c r="B77" s="186"/>
      <c r="C77" s="186"/>
      <c r="D77" s="186"/>
      <c r="E77" s="186"/>
      <c r="F77" s="186"/>
      <c r="G77" s="14">
        <v>69</v>
      </c>
      <c r="H77" s="31">
        <v>88107087</v>
      </c>
      <c r="I77" s="31">
        <v>88107087</v>
      </c>
    </row>
    <row r="78" spans="1:9" ht="12.75" customHeight="1" x14ac:dyDescent="0.2">
      <c r="A78" s="190" t="s">
        <v>117</v>
      </c>
      <c r="B78" s="190"/>
      <c r="C78" s="190"/>
      <c r="D78" s="190"/>
      <c r="E78" s="190"/>
      <c r="F78" s="190"/>
      <c r="G78" s="15">
        <v>70</v>
      </c>
      <c r="H78" s="32">
        <f>SUM(H79:H83)</f>
        <v>39187370</v>
      </c>
      <c r="I78" s="32">
        <f>SUM(I79:I83)</f>
        <v>39187370</v>
      </c>
    </row>
    <row r="79" spans="1:9" ht="12.75" customHeight="1" x14ac:dyDescent="0.2">
      <c r="A79" s="186" t="s">
        <v>118</v>
      </c>
      <c r="B79" s="186"/>
      <c r="C79" s="186"/>
      <c r="D79" s="186"/>
      <c r="E79" s="186"/>
      <c r="F79" s="186"/>
      <c r="G79" s="14">
        <v>71</v>
      </c>
      <c r="H79" s="31">
        <v>8459340</v>
      </c>
      <c r="I79" s="31">
        <v>8459340</v>
      </c>
    </row>
    <row r="80" spans="1:9" ht="12.75" customHeight="1" x14ac:dyDescent="0.2">
      <c r="A80" s="186" t="s">
        <v>119</v>
      </c>
      <c r="B80" s="186"/>
      <c r="C80" s="186"/>
      <c r="D80" s="186"/>
      <c r="E80" s="186"/>
      <c r="F80" s="186"/>
      <c r="G80" s="14">
        <v>72</v>
      </c>
      <c r="H80" s="31">
        <v>8904560</v>
      </c>
      <c r="I80" s="31">
        <v>8904560</v>
      </c>
    </row>
    <row r="81" spans="1:9" ht="12.75" customHeight="1" x14ac:dyDescent="0.2">
      <c r="A81" s="186" t="s">
        <v>120</v>
      </c>
      <c r="B81" s="186"/>
      <c r="C81" s="186"/>
      <c r="D81" s="186"/>
      <c r="E81" s="186"/>
      <c r="F81" s="186"/>
      <c r="G81" s="14">
        <v>73</v>
      </c>
      <c r="H81" s="31">
        <v>-1066316</v>
      </c>
      <c r="I81" s="31">
        <v>-1066316</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22889786</v>
      </c>
      <c r="I83" s="31">
        <v>22889786</v>
      </c>
    </row>
    <row r="84" spans="1:9" ht="12.75" customHeight="1" x14ac:dyDescent="0.2">
      <c r="A84" s="189" t="s">
        <v>123</v>
      </c>
      <c r="B84" s="189"/>
      <c r="C84" s="189"/>
      <c r="D84" s="189"/>
      <c r="E84" s="189"/>
      <c r="F84" s="189"/>
      <c r="G84" s="112">
        <v>76</v>
      </c>
      <c r="H84" s="113">
        <v>0</v>
      </c>
      <c r="I84" s="113">
        <v>0</v>
      </c>
    </row>
    <row r="85" spans="1:9" ht="12.75" customHeight="1" x14ac:dyDescent="0.2">
      <c r="A85" s="190" t="s">
        <v>398</v>
      </c>
      <c r="B85" s="190"/>
      <c r="C85" s="190"/>
      <c r="D85" s="190"/>
      <c r="E85" s="190"/>
      <c r="F85" s="190"/>
      <c r="G85" s="15">
        <v>77</v>
      </c>
      <c r="H85" s="32">
        <f>H86+H87+H88+H89+H90</f>
        <v>0</v>
      </c>
      <c r="I85" s="32">
        <f>I86+I87+I88+I89+I90</f>
        <v>0</v>
      </c>
    </row>
    <row r="86" spans="1:9" ht="25.5" customHeight="1" x14ac:dyDescent="0.2">
      <c r="A86" s="186" t="s">
        <v>399</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400</v>
      </c>
      <c r="B89" s="186"/>
      <c r="C89" s="186"/>
      <c r="D89" s="186"/>
      <c r="E89" s="186"/>
      <c r="F89" s="186"/>
      <c r="G89" s="14">
        <v>81</v>
      </c>
      <c r="H89" s="31">
        <v>0</v>
      </c>
      <c r="I89" s="31">
        <v>0</v>
      </c>
    </row>
    <row r="90" spans="1:9" ht="25.5" customHeight="1" x14ac:dyDescent="0.2">
      <c r="A90" s="186" t="s">
        <v>401</v>
      </c>
      <c r="B90" s="186"/>
      <c r="C90" s="186"/>
      <c r="D90" s="186"/>
      <c r="E90" s="186"/>
      <c r="F90" s="186"/>
      <c r="G90" s="14">
        <v>82</v>
      </c>
      <c r="H90" s="31">
        <v>0</v>
      </c>
      <c r="I90" s="31">
        <v>0</v>
      </c>
    </row>
    <row r="91" spans="1:9" ht="24" customHeight="1" x14ac:dyDescent="0.2">
      <c r="A91" s="190" t="s">
        <v>402</v>
      </c>
      <c r="B91" s="190"/>
      <c r="C91" s="190"/>
      <c r="D91" s="190"/>
      <c r="E91" s="190"/>
      <c r="F91" s="190"/>
      <c r="G91" s="15">
        <v>83</v>
      </c>
      <c r="H91" s="32">
        <f>H92-H93</f>
        <v>103823469</v>
      </c>
      <c r="I91" s="32">
        <f>I92-I93</f>
        <v>131404890</v>
      </c>
    </row>
    <row r="92" spans="1:9" ht="12.75" customHeight="1" x14ac:dyDescent="0.2">
      <c r="A92" s="186" t="s">
        <v>126</v>
      </c>
      <c r="B92" s="186"/>
      <c r="C92" s="186"/>
      <c r="D92" s="186"/>
      <c r="E92" s="186"/>
      <c r="F92" s="186"/>
      <c r="G92" s="14">
        <v>84</v>
      </c>
      <c r="H92" s="31">
        <v>103823469</v>
      </c>
      <c r="I92" s="31">
        <v>131404890</v>
      </c>
    </row>
    <row r="93" spans="1:9" ht="12.75" customHeight="1" x14ac:dyDescent="0.2">
      <c r="A93" s="186" t="s">
        <v>127</v>
      </c>
      <c r="B93" s="186"/>
      <c r="C93" s="186"/>
      <c r="D93" s="186"/>
      <c r="E93" s="186"/>
      <c r="F93" s="186"/>
      <c r="G93" s="14">
        <v>85</v>
      </c>
      <c r="H93" s="31">
        <v>0</v>
      </c>
      <c r="I93" s="31">
        <v>0</v>
      </c>
    </row>
    <row r="94" spans="1:9" ht="12.75" customHeight="1" x14ac:dyDescent="0.2">
      <c r="A94" s="190" t="s">
        <v>403</v>
      </c>
      <c r="B94" s="190"/>
      <c r="C94" s="190"/>
      <c r="D94" s="190"/>
      <c r="E94" s="190"/>
      <c r="F94" s="190"/>
      <c r="G94" s="15">
        <v>86</v>
      </c>
      <c r="H94" s="32">
        <f>H95-H96</f>
        <v>27581421</v>
      </c>
      <c r="I94" s="32">
        <f>I95-I96</f>
        <v>18685010</v>
      </c>
    </row>
    <row r="95" spans="1:9" ht="12.75" customHeight="1" x14ac:dyDescent="0.2">
      <c r="A95" s="186" t="s">
        <v>128</v>
      </c>
      <c r="B95" s="186"/>
      <c r="C95" s="186"/>
      <c r="D95" s="186"/>
      <c r="E95" s="186"/>
      <c r="F95" s="186"/>
      <c r="G95" s="14">
        <v>87</v>
      </c>
      <c r="H95" s="31">
        <v>27581421</v>
      </c>
      <c r="I95" s="31">
        <v>18685010</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0</v>
      </c>
      <c r="I97" s="31">
        <v>0</v>
      </c>
    </row>
    <row r="98" spans="1:9" ht="12.75" customHeight="1" x14ac:dyDescent="0.2">
      <c r="A98" s="188" t="s">
        <v>404</v>
      </c>
      <c r="B98" s="188"/>
      <c r="C98" s="188"/>
      <c r="D98" s="188"/>
      <c r="E98" s="188"/>
      <c r="F98" s="188"/>
      <c r="G98" s="15">
        <v>90</v>
      </c>
      <c r="H98" s="32">
        <f>SUM(H99:H104)</f>
        <v>5142392</v>
      </c>
      <c r="I98" s="32">
        <f>SUM(I99:I104)</f>
        <v>5142392</v>
      </c>
    </row>
    <row r="99" spans="1:9" ht="31.9" customHeight="1" x14ac:dyDescent="0.2">
      <c r="A99" s="186" t="s">
        <v>131</v>
      </c>
      <c r="B99" s="186"/>
      <c r="C99" s="186"/>
      <c r="D99" s="186"/>
      <c r="E99" s="186"/>
      <c r="F99" s="186"/>
      <c r="G99" s="14">
        <v>91</v>
      </c>
      <c r="H99" s="31">
        <v>3051961</v>
      </c>
      <c r="I99" s="31">
        <v>3051961</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2090431</v>
      </c>
      <c r="I101" s="31">
        <v>2090431</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405</v>
      </c>
      <c r="B105" s="188"/>
      <c r="C105" s="188"/>
      <c r="D105" s="188"/>
      <c r="E105" s="188"/>
      <c r="F105" s="188"/>
      <c r="G105" s="15">
        <v>97</v>
      </c>
      <c r="H105" s="32">
        <f>SUM(H106:H116)</f>
        <v>122980153</v>
      </c>
      <c r="I105" s="32">
        <f>SUM(I106:I116)</f>
        <v>122980153</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87862057</v>
      </c>
      <c r="I111" s="31">
        <v>87862057</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35118096</v>
      </c>
      <c r="I115" s="31">
        <v>35118096</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406</v>
      </c>
      <c r="B117" s="188"/>
      <c r="C117" s="188"/>
      <c r="D117" s="188"/>
      <c r="E117" s="188"/>
      <c r="F117" s="188"/>
      <c r="G117" s="15">
        <v>109</v>
      </c>
      <c r="H117" s="32">
        <f>SUM(H118:H131)</f>
        <v>30380398</v>
      </c>
      <c r="I117" s="32">
        <f>SUM(I118:I131)</f>
        <v>28841189</v>
      </c>
    </row>
    <row r="118" spans="1:9" ht="12.75" customHeight="1" x14ac:dyDescent="0.2">
      <c r="A118" s="186" t="s">
        <v>148</v>
      </c>
      <c r="B118" s="186"/>
      <c r="C118" s="186"/>
      <c r="D118" s="186"/>
      <c r="E118" s="186"/>
      <c r="F118" s="186"/>
      <c r="G118" s="14">
        <v>110</v>
      </c>
      <c r="H118" s="31">
        <v>183338</v>
      </c>
      <c r="I118" s="31">
        <v>50211</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280444</v>
      </c>
      <c r="I120" s="31">
        <v>380024</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7477622</v>
      </c>
      <c r="I123" s="31">
        <v>5593419</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6904552</v>
      </c>
      <c r="I125" s="31">
        <v>7682453</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3569399</v>
      </c>
      <c r="I127" s="31">
        <v>3483458</v>
      </c>
    </row>
    <row r="128" spans="1:9" x14ac:dyDescent="0.2">
      <c r="A128" s="186" t="s">
        <v>158</v>
      </c>
      <c r="B128" s="186"/>
      <c r="C128" s="186"/>
      <c r="D128" s="186"/>
      <c r="E128" s="186"/>
      <c r="F128" s="186"/>
      <c r="G128" s="14">
        <v>120</v>
      </c>
      <c r="H128" s="31">
        <v>6826679</v>
      </c>
      <c r="I128" s="31">
        <v>6871116</v>
      </c>
    </row>
    <row r="129" spans="1:9" x14ac:dyDescent="0.2">
      <c r="A129" s="186" t="s">
        <v>159</v>
      </c>
      <c r="B129" s="186"/>
      <c r="C129" s="186"/>
      <c r="D129" s="186"/>
      <c r="E129" s="186"/>
      <c r="F129" s="186"/>
      <c r="G129" s="14">
        <v>121</v>
      </c>
      <c r="H129" s="31">
        <v>0</v>
      </c>
      <c r="I129" s="31">
        <v>0</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5138364</v>
      </c>
      <c r="I131" s="31">
        <v>4780508</v>
      </c>
    </row>
    <row r="132" spans="1:9" ht="22.15" customHeight="1" x14ac:dyDescent="0.2">
      <c r="A132" s="187" t="s">
        <v>162</v>
      </c>
      <c r="B132" s="187"/>
      <c r="C132" s="187"/>
      <c r="D132" s="187"/>
      <c r="E132" s="187"/>
      <c r="F132" s="187"/>
      <c r="G132" s="14">
        <v>124</v>
      </c>
      <c r="H132" s="31">
        <v>610770</v>
      </c>
      <c r="I132" s="31">
        <v>472915</v>
      </c>
    </row>
    <row r="133" spans="1:9" x14ac:dyDescent="0.2">
      <c r="A133" s="188" t="s">
        <v>407</v>
      </c>
      <c r="B133" s="188"/>
      <c r="C133" s="188"/>
      <c r="D133" s="188"/>
      <c r="E133" s="188"/>
      <c r="F133" s="188"/>
      <c r="G133" s="15">
        <v>125</v>
      </c>
      <c r="H133" s="32">
        <f>H75+H98+H105+H117+H132</f>
        <v>586999860</v>
      </c>
      <c r="I133" s="32">
        <f>I75+I98+I105+I117+I132</f>
        <v>604007806</v>
      </c>
    </row>
    <row r="134" spans="1:9" x14ac:dyDescent="0.2">
      <c r="A134" s="187" t="s">
        <v>163</v>
      </c>
      <c r="B134" s="187"/>
      <c r="C134" s="187"/>
      <c r="D134" s="187"/>
      <c r="E134" s="187"/>
      <c r="F134" s="187"/>
      <c r="G134" s="14">
        <v>126</v>
      </c>
      <c r="H134" s="31">
        <f>H133-H72</f>
        <v>0</v>
      </c>
      <c r="I134" s="31">
        <f>I133-I72</f>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522</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524</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408</v>
      </c>
      <c r="B8" s="218"/>
      <c r="C8" s="218"/>
      <c r="D8" s="218"/>
      <c r="E8" s="218"/>
      <c r="F8" s="218"/>
      <c r="G8" s="15">
        <v>1</v>
      </c>
      <c r="H8" s="117">
        <f>SUM(H9:H13)</f>
        <v>66464807</v>
      </c>
      <c r="I8" s="117">
        <f>SUM(I9:I13)</f>
        <v>66464807</v>
      </c>
      <c r="J8" s="117">
        <f>SUM(J9:J13)</f>
        <v>183839045</v>
      </c>
      <c r="K8" s="117">
        <f>SUM(K9:K13)</f>
        <v>183839045</v>
      </c>
    </row>
    <row r="9" spans="1:11" x14ac:dyDescent="0.2">
      <c r="A9" s="186" t="s">
        <v>174</v>
      </c>
      <c r="B9" s="186"/>
      <c r="C9" s="186"/>
      <c r="D9" s="186"/>
      <c r="E9" s="186"/>
      <c r="F9" s="186"/>
      <c r="G9" s="14">
        <v>2</v>
      </c>
      <c r="H9" s="31">
        <v>1256368</v>
      </c>
      <c r="I9" s="31">
        <v>1256368</v>
      </c>
      <c r="J9" s="31">
        <v>1140068</v>
      </c>
      <c r="K9" s="31">
        <v>1140068</v>
      </c>
    </row>
    <row r="10" spans="1:11" x14ac:dyDescent="0.2">
      <c r="A10" s="186" t="s">
        <v>175</v>
      </c>
      <c r="B10" s="186"/>
      <c r="C10" s="186"/>
      <c r="D10" s="186"/>
      <c r="E10" s="186"/>
      <c r="F10" s="186"/>
      <c r="G10" s="14">
        <v>3</v>
      </c>
      <c r="H10" s="31">
        <v>64196620</v>
      </c>
      <c r="I10" s="31">
        <v>64196620</v>
      </c>
      <c r="J10" s="31">
        <v>182235627</v>
      </c>
      <c r="K10" s="31">
        <v>182235627</v>
      </c>
    </row>
    <row r="11" spans="1:11" x14ac:dyDescent="0.2">
      <c r="A11" s="186" t="s">
        <v>176</v>
      </c>
      <c r="B11" s="186"/>
      <c r="C11" s="186"/>
      <c r="D11" s="186"/>
      <c r="E11" s="186"/>
      <c r="F11" s="186"/>
      <c r="G11" s="14">
        <v>4</v>
      </c>
      <c r="H11" s="31">
        <v>208978</v>
      </c>
      <c r="I11" s="31">
        <v>208978</v>
      </c>
      <c r="J11" s="31">
        <v>232587</v>
      </c>
      <c r="K11" s="31">
        <v>232587</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802841</v>
      </c>
      <c r="I13" s="31">
        <v>802841</v>
      </c>
      <c r="J13" s="31">
        <v>230763</v>
      </c>
      <c r="K13" s="31">
        <v>230763</v>
      </c>
    </row>
    <row r="14" spans="1:11" ht="22.15" customHeight="1" x14ac:dyDescent="0.2">
      <c r="A14" s="217" t="s">
        <v>409</v>
      </c>
      <c r="B14" s="218"/>
      <c r="C14" s="218"/>
      <c r="D14" s="218"/>
      <c r="E14" s="218"/>
      <c r="F14" s="218"/>
      <c r="G14" s="15">
        <v>7</v>
      </c>
      <c r="H14" s="117">
        <f>H15+H16+H20+H24+H25+H26+H29+H36</f>
        <v>61780098</v>
      </c>
      <c r="I14" s="117">
        <f>I15+I16+I20+I24+I25+I26+I29+I36</f>
        <v>61780098</v>
      </c>
      <c r="J14" s="117">
        <f>J15+J16+J20+J24+J25+J26+J29+J36</f>
        <v>164325058</v>
      </c>
      <c r="K14" s="117">
        <f>K15+K16+K20+K24+K25+K26+K29+K36</f>
        <v>164325058</v>
      </c>
    </row>
    <row r="15" spans="1:11" x14ac:dyDescent="0.2">
      <c r="A15" s="186" t="s">
        <v>179</v>
      </c>
      <c r="B15" s="186"/>
      <c r="C15" s="186"/>
      <c r="D15" s="186"/>
      <c r="E15" s="186"/>
      <c r="F15" s="186"/>
      <c r="G15" s="14">
        <v>8</v>
      </c>
      <c r="H15" s="31">
        <v>0</v>
      </c>
      <c r="I15" s="31">
        <v>0</v>
      </c>
      <c r="J15" s="31">
        <v>0</v>
      </c>
      <c r="K15" s="31">
        <v>0</v>
      </c>
    </row>
    <row r="16" spans="1:11" x14ac:dyDescent="0.2">
      <c r="A16" s="190" t="s">
        <v>410</v>
      </c>
      <c r="B16" s="190"/>
      <c r="C16" s="190"/>
      <c r="D16" s="190"/>
      <c r="E16" s="190"/>
      <c r="F16" s="190"/>
      <c r="G16" s="15">
        <v>9</v>
      </c>
      <c r="H16" s="117">
        <f>SUM(H17:H19)</f>
        <v>42087143</v>
      </c>
      <c r="I16" s="117">
        <f>SUM(I17:I19)</f>
        <v>42087143</v>
      </c>
      <c r="J16" s="117">
        <f>SUM(J17:J19)</f>
        <v>145358956</v>
      </c>
      <c r="K16" s="117">
        <f>SUM(K17:K19)</f>
        <v>145358956</v>
      </c>
    </row>
    <row r="17" spans="1:11" x14ac:dyDescent="0.2">
      <c r="A17" s="219" t="s">
        <v>180</v>
      </c>
      <c r="B17" s="219"/>
      <c r="C17" s="219"/>
      <c r="D17" s="219"/>
      <c r="E17" s="219"/>
      <c r="F17" s="219"/>
      <c r="G17" s="14">
        <v>10</v>
      </c>
      <c r="H17" s="31">
        <v>3872362</v>
      </c>
      <c r="I17" s="31">
        <v>3872362</v>
      </c>
      <c r="J17" s="31">
        <v>7616769</v>
      </c>
      <c r="K17" s="31">
        <v>7616769</v>
      </c>
    </row>
    <row r="18" spans="1:11" x14ac:dyDescent="0.2">
      <c r="A18" s="219" t="s">
        <v>181</v>
      </c>
      <c r="B18" s="219"/>
      <c r="C18" s="219"/>
      <c r="D18" s="219"/>
      <c r="E18" s="219"/>
      <c r="F18" s="219"/>
      <c r="G18" s="14">
        <v>11</v>
      </c>
      <c r="H18" s="31">
        <v>33453085</v>
      </c>
      <c r="I18" s="31">
        <v>33453085</v>
      </c>
      <c r="J18" s="31">
        <v>130203373</v>
      </c>
      <c r="K18" s="31">
        <v>130203373</v>
      </c>
    </row>
    <row r="19" spans="1:11" x14ac:dyDescent="0.2">
      <c r="A19" s="219" t="s">
        <v>182</v>
      </c>
      <c r="B19" s="219"/>
      <c r="C19" s="219"/>
      <c r="D19" s="219"/>
      <c r="E19" s="219"/>
      <c r="F19" s="219"/>
      <c r="G19" s="14">
        <v>12</v>
      </c>
      <c r="H19" s="31">
        <v>4761696</v>
      </c>
      <c r="I19" s="31">
        <v>4761696</v>
      </c>
      <c r="J19" s="31">
        <v>7538814</v>
      </c>
      <c r="K19" s="31">
        <v>7538814</v>
      </c>
    </row>
    <row r="20" spans="1:11" x14ac:dyDescent="0.2">
      <c r="A20" s="190" t="s">
        <v>411</v>
      </c>
      <c r="B20" s="190"/>
      <c r="C20" s="190"/>
      <c r="D20" s="190"/>
      <c r="E20" s="190"/>
      <c r="F20" s="190"/>
      <c r="G20" s="15">
        <v>13</v>
      </c>
      <c r="H20" s="117">
        <f>SUM(H21:H23)</f>
        <v>13756817</v>
      </c>
      <c r="I20" s="117">
        <f>SUM(I21:I23)</f>
        <v>13756817</v>
      </c>
      <c r="J20" s="117">
        <f>SUM(J21:J23)</f>
        <v>13504269</v>
      </c>
      <c r="K20" s="117">
        <f>SUM(K21:K23)</f>
        <v>13504269</v>
      </c>
    </row>
    <row r="21" spans="1:11" x14ac:dyDescent="0.2">
      <c r="A21" s="219" t="s">
        <v>183</v>
      </c>
      <c r="B21" s="219"/>
      <c r="C21" s="219"/>
      <c r="D21" s="219"/>
      <c r="E21" s="219"/>
      <c r="F21" s="219"/>
      <c r="G21" s="14">
        <v>14</v>
      </c>
      <c r="H21" s="31">
        <v>8700172</v>
      </c>
      <c r="I21" s="31">
        <v>8700172</v>
      </c>
      <c r="J21" s="31">
        <v>8604362</v>
      </c>
      <c r="K21" s="31">
        <v>8604362</v>
      </c>
    </row>
    <row r="22" spans="1:11" x14ac:dyDescent="0.2">
      <c r="A22" s="219" t="s">
        <v>184</v>
      </c>
      <c r="B22" s="219"/>
      <c r="C22" s="219"/>
      <c r="D22" s="219"/>
      <c r="E22" s="219"/>
      <c r="F22" s="219"/>
      <c r="G22" s="14">
        <v>15</v>
      </c>
      <c r="H22" s="31">
        <v>3165506</v>
      </c>
      <c r="I22" s="31">
        <v>3165506</v>
      </c>
      <c r="J22" s="31">
        <v>3120664</v>
      </c>
      <c r="K22" s="31">
        <v>3120664</v>
      </c>
    </row>
    <row r="23" spans="1:11" x14ac:dyDescent="0.2">
      <c r="A23" s="219" t="s">
        <v>185</v>
      </c>
      <c r="B23" s="219"/>
      <c r="C23" s="219"/>
      <c r="D23" s="219"/>
      <c r="E23" s="219"/>
      <c r="F23" s="219"/>
      <c r="G23" s="14">
        <v>16</v>
      </c>
      <c r="H23" s="31">
        <v>1891139</v>
      </c>
      <c r="I23" s="31">
        <v>1891139</v>
      </c>
      <c r="J23" s="31">
        <v>1779243</v>
      </c>
      <c r="K23" s="31">
        <v>1779243</v>
      </c>
    </row>
    <row r="24" spans="1:11" x14ac:dyDescent="0.2">
      <c r="A24" s="186" t="s">
        <v>186</v>
      </c>
      <c r="B24" s="186"/>
      <c r="C24" s="186"/>
      <c r="D24" s="186"/>
      <c r="E24" s="186"/>
      <c r="F24" s="186"/>
      <c r="G24" s="14">
        <v>17</v>
      </c>
      <c r="H24" s="31">
        <v>3855791</v>
      </c>
      <c r="I24" s="31">
        <v>3855791</v>
      </c>
      <c r="J24" s="31">
        <v>3950870</v>
      </c>
      <c r="K24" s="31">
        <v>3950870</v>
      </c>
    </row>
    <row r="25" spans="1:11" x14ac:dyDescent="0.2">
      <c r="A25" s="186" t="s">
        <v>187</v>
      </c>
      <c r="B25" s="186"/>
      <c r="C25" s="186"/>
      <c r="D25" s="186"/>
      <c r="E25" s="186"/>
      <c r="F25" s="186"/>
      <c r="G25" s="14">
        <v>18</v>
      </c>
      <c r="H25" s="31">
        <v>2080347</v>
      </c>
      <c r="I25" s="31">
        <v>2080347</v>
      </c>
      <c r="J25" s="31">
        <v>1510963</v>
      </c>
      <c r="K25" s="31">
        <v>1510963</v>
      </c>
    </row>
    <row r="26" spans="1:11" x14ac:dyDescent="0.2">
      <c r="A26" s="190" t="s">
        <v>412</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v>0</v>
      </c>
      <c r="I27" s="31">
        <v>0</v>
      </c>
      <c r="J27" s="31">
        <v>0</v>
      </c>
      <c r="K27" s="31">
        <v>0</v>
      </c>
    </row>
    <row r="28" spans="1:11" x14ac:dyDescent="0.2">
      <c r="A28" s="219" t="s">
        <v>189</v>
      </c>
      <c r="B28" s="219"/>
      <c r="C28" s="219"/>
      <c r="D28" s="219"/>
      <c r="E28" s="219"/>
      <c r="F28" s="219"/>
      <c r="G28" s="14">
        <v>21</v>
      </c>
      <c r="H28" s="31">
        <v>0</v>
      </c>
      <c r="I28" s="31">
        <v>0</v>
      </c>
      <c r="J28" s="31">
        <v>0</v>
      </c>
      <c r="K28" s="31">
        <v>0</v>
      </c>
    </row>
    <row r="29" spans="1:11" x14ac:dyDescent="0.2">
      <c r="A29" s="190" t="s">
        <v>413</v>
      </c>
      <c r="B29" s="190"/>
      <c r="C29" s="190"/>
      <c r="D29" s="190"/>
      <c r="E29" s="190"/>
      <c r="F29" s="190"/>
      <c r="G29" s="15">
        <v>22</v>
      </c>
      <c r="H29" s="117">
        <f>SUM(H30:H35)</f>
        <v>0</v>
      </c>
      <c r="I29" s="117">
        <f>SUM(I30:I35)</f>
        <v>0</v>
      </c>
      <c r="J29" s="117">
        <f>SUM(J30:J35)</f>
        <v>0</v>
      </c>
      <c r="K29" s="117">
        <f>SUM(K30:K35)</f>
        <v>0</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0</v>
      </c>
      <c r="I32" s="31">
        <v>0</v>
      </c>
      <c r="J32" s="31">
        <v>0</v>
      </c>
      <c r="K32" s="31">
        <v>0</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0</v>
      </c>
      <c r="I36" s="31">
        <v>0</v>
      </c>
      <c r="J36" s="31">
        <v>0</v>
      </c>
      <c r="K36" s="31">
        <v>0</v>
      </c>
    </row>
    <row r="37" spans="1:11" x14ac:dyDescent="0.2">
      <c r="A37" s="217" t="s">
        <v>414</v>
      </c>
      <c r="B37" s="218"/>
      <c r="C37" s="218"/>
      <c r="D37" s="218"/>
      <c r="E37" s="218"/>
      <c r="F37" s="218"/>
      <c r="G37" s="15">
        <v>30</v>
      </c>
      <c r="H37" s="117">
        <f>SUM(H38:H47)</f>
        <v>687764</v>
      </c>
      <c r="I37" s="117">
        <f>SUM(I38:I47)</f>
        <v>687764</v>
      </c>
      <c r="J37" s="117">
        <f>SUM(J38:J47)</f>
        <v>325581</v>
      </c>
      <c r="K37" s="117">
        <f>SUM(K38:K47)</f>
        <v>325581</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10472</v>
      </c>
      <c r="I41" s="31">
        <v>10472</v>
      </c>
      <c r="J41" s="31">
        <v>14179</v>
      </c>
      <c r="K41" s="31">
        <v>14179</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1257</v>
      </c>
      <c r="I44" s="31">
        <v>1257</v>
      </c>
      <c r="J44" s="31">
        <v>90</v>
      </c>
      <c r="K44" s="31">
        <v>90</v>
      </c>
    </row>
    <row r="45" spans="1:11" x14ac:dyDescent="0.2">
      <c r="A45" s="186" t="s">
        <v>204</v>
      </c>
      <c r="B45" s="186"/>
      <c r="C45" s="186"/>
      <c r="D45" s="186"/>
      <c r="E45" s="186"/>
      <c r="F45" s="186"/>
      <c r="G45" s="14">
        <v>38</v>
      </c>
      <c r="H45" s="31">
        <v>301682</v>
      </c>
      <c r="I45" s="31">
        <v>301682</v>
      </c>
      <c r="J45" s="31">
        <v>311312</v>
      </c>
      <c r="K45" s="31">
        <v>311312</v>
      </c>
    </row>
    <row r="46" spans="1:11" x14ac:dyDescent="0.2">
      <c r="A46" s="186" t="s">
        <v>205</v>
      </c>
      <c r="B46" s="186"/>
      <c r="C46" s="186"/>
      <c r="D46" s="186"/>
      <c r="E46" s="186"/>
      <c r="F46" s="186"/>
      <c r="G46" s="14">
        <v>39</v>
      </c>
      <c r="H46" s="31">
        <v>374353</v>
      </c>
      <c r="I46" s="31">
        <v>374353</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17" t="s">
        <v>415</v>
      </c>
      <c r="B48" s="218"/>
      <c r="C48" s="218"/>
      <c r="D48" s="218"/>
      <c r="E48" s="218"/>
      <c r="F48" s="218"/>
      <c r="G48" s="15">
        <v>41</v>
      </c>
      <c r="H48" s="117">
        <f>SUM(H49:H55)</f>
        <v>1174480</v>
      </c>
      <c r="I48" s="117">
        <f>SUM(I49:I55)</f>
        <v>1174480</v>
      </c>
      <c r="J48" s="117">
        <f>SUM(J49:J55)</f>
        <v>1154558</v>
      </c>
      <c r="K48" s="117">
        <f>SUM(K49:K55)</f>
        <v>1154558</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1058093</v>
      </c>
      <c r="I51" s="31">
        <v>1058093</v>
      </c>
      <c r="J51" s="31">
        <v>965198</v>
      </c>
      <c r="K51" s="31">
        <v>965198</v>
      </c>
    </row>
    <row r="52" spans="1:11" x14ac:dyDescent="0.2">
      <c r="A52" s="213" t="s">
        <v>210</v>
      </c>
      <c r="B52" s="213"/>
      <c r="C52" s="213"/>
      <c r="D52" s="213"/>
      <c r="E52" s="213"/>
      <c r="F52" s="213"/>
      <c r="G52" s="14">
        <v>45</v>
      </c>
      <c r="H52" s="31">
        <v>116387</v>
      </c>
      <c r="I52" s="31">
        <v>116387</v>
      </c>
      <c r="J52" s="31">
        <v>189360</v>
      </c>
      <c r="K52" s="31">
        <v>189360</v>
      </c>
    </row>
    <row r="53" spans="1:11" x14ac:dyDescent="0.2">
      <c r="A53" s="213" t="s">
        <v>211</v>
      </c>
      <c r="B53" s="213"/>
      <c r="C53" s="213"/>
      <c r="D53" s="213"/>
      <c r="E53" s="213"/>
      <c r="F53" s="213"/>
      <c r="G53" s="14">
        <v>46</v>
      </c>
      <c r="H53" s="31">
        <v>0</v>
      </c>
      <c r="I53" s="31">
        <v>0</v>
      </c>
      <c r="J53" s="31">
        <v>0</v>
      </c>
      <c r="K53" s="31">
        <v>0</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416</v>
      </c>
      <c r="B60" s="218"/>
      <c r="C60" s="218"/>
      <c r="D60" s="218"/>
      <c r="E60" s="218"/>
      <c r="F60" s="218"/>
      <c r="G60" s="15">
        <v>53</v>
      </c>
      <c r="H60" s="117">
        <f>H8+H37+H56+H57</f>
        <v>67152571</v>
      </c>
      <c r="I60" s="117">
        <f t="shared" ref="I60:K60" si="0">I8+I37+I56+I57</f>
        <v>67152571</v>
      </c>
      <c r="J60" s="117">
        <f t="shared" si="0"/>
        <v>184164626</v>
      </c>
      <c r="K60" s="117">
        <f t="shared" si="0"/>
        <v>184164626</v>
      </c>
    </row>
    <row r="61" spans="1:11" x14ac:dyDescent="0.2">
      <c r="A61" s="217" t="s">
        <v>417</v>
      </c>
      <c r="B61" s="218"/>
      <c r="C61" s="218"/>
      <c r="D61" s="218"/>
      <c r="E61" s="218"/>
      <c r="F61" s="218"/>
      <c r="G61" s="15">
        <v>54</v>
      </c>
      <c r="H61" s="117">
        <f>H14+H48+H58+H59</f>
        <v>62954578</v>
      </c>
      <c r="I61" s="117">
        <f t="shared" ref="I61:K61" si="1">I14+I48+I58+I59</f>
        <v>62954578</v>
      </c>
      <c r="J61" s="117">
        <f t="shared" si="1"/>
        <v>165479616</v>
      </c>
      <c r="K61" s="117">
        <f t="shared" si="1"/>
        <v>165479616</v>
      </c>
    </row>
    <row r="62" spans="1:11" x14ac:dyDescent="0.2">
      <c r="A62" s="217" t="s">
        <v>418</v>
      </c>
      <c r="B62" s="218"/>
      <c r="C62" s="218"/>
      <c r="D62" s="218"/>
      <c r="E62" s="218"/>
      <c r="F62" s="218"/>
      <c r="G62" s="15">
        <v>55</v>
      </c>
      <c r="H62" s="117">
        <f>H60-H61</f>
        <v>4197993</v>
      </c>
      <c r="I62" s="117">
        <f t="shared" ref="I62:K62" si="2">I60-I61</f>
        <v>4197993</v>
      </c>
      <c r="J62" s="117">
        <f t="shared" si="2"/>
        <v>18685010</v>
      </c>
      <c r="K62" s="117">
        <f t="shared" si="2"/>
        <v>18685010</v>
      </c>
    </row>
    <row r="63" spans="1:11" x14ac:dyDescent="0.2">
      <c r="A63" s="216" t="s">
        <v>420</v>
      </c>
      <c r="B63" s="216"/>
      <c r="C63" s="216"/>
      <c r="D63" s="216"/>
      <c r="E63" s="216"/>
      <c r="F63" s="216"/>
      <c r="G63" s="15">
        <v>56</v>
      </c>
      <c r="H63" s="117">
        <f>+IF((H60-H61)&gt;0,(H60-H61),0)</f>
        <v>4197993</v>
      </c>
      <c r="I63" s="117">
        <f t="shared" ref="I63:K63" si="3">+IF((I60-I61)&gt;0,(I60-I61),0)</f>
        <v>4197993</v>
      </c>
      <c r="J63" s="117">
        <f t="shared" si="3"/>
        <v>18685010</v>
      </c>
      <c r="K63" s="117">
        <f t="shared" si="3"/>
        <v>18685010</v>
      </c>
    </row>
    <row r="64" spans="1:11" x14ac:dyDescent="0.2">
      <c r="A64" s="216" t="s">
        <v>419</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22" t="s">
        <v>218</v>
      </c>
      <c r="B65" s="222"/>
      <c r="C65" s="222"/>
      <c r="D65" s="222"/>
      <c r="E65" s="222"/>
      <c r="F65" s="222"/>
      <c r="G65" s="14">
        <v>58</v>
      </c>
      <c r="H65" s="31">
        <v>0</v>
      </c>
      <c r="I65" s="31">
        <v>0</v>
      </c>
      <c r="J65" s="31">
        <v>0</v>
      </c>
      <c r="K65" s="31">
        <v>0</v>
      </c>
    </row>
    <row r="66" spans="1:11" x14ac:dyDescent="0.2">
      <c r="A66" s="217" t="s">
        <v>421</v>
      </c>
      <c r="B66" s="218"/>
      <c r="C66" s="218"/>
      <c r="D66" s="218"/>
      <c r="E66" s="218"/>
      <c r="F66" s="218"/>
      <c r="G66" s="15">
        <v>59</v>
      </c>
      <c r="H66" s="117">
        <f>H62-H65</f>
        <v>4197993</v>
      </c>
      <c r="I66" s="117">
        <f t="shared" ref="I66:K66" si="5">I62-I65</f>
        <v>4197993</v>
      </c>
      <c r="J66" s="117">
        <f t="shared" si="5"/>
        <v>18685010</v>
      </c>
      <c r="K66" s="117">
        <f t="shared" si="5"/>
        <v>18685010</v>
      </c>
    </row>
    <row r="67" spans="1:11" x14ac:dyDescent="0.2">
      <c r="A67" s="216" t="s">
        <v>422</v>
      </c>
      <c r="B67" s="216"/>
      <c r="C67" s="216"/>
      <c r="D67" s="216"/>
      <c r="E67" s="216"/>
      <c r="F67" s="216"/>
      <c r="G67" s="15">
        <v>60</v>
      </c>
      <c r="H67" s="117">
        <f>+IF((H62-H65)&gt;0,(H62-H65),0)</f>
        <v>4197993</v>
      </c>
      <c r="I67" s="117">
        <f t="shared" ref="I67:K67" si="6">+IF((I62-I65)&gt;0,(I62-I65),0)</f>
        <v>4197993</v>
      </c>
      <c r="J67" s="117">
        <f t="shared" si="6"/>
        <v>18685010</v>
      </c>
      <c r="K67" s="117">
        <f t="shared" si="6"/>
        <v>18685010</v>
      </c>
    </row>
    <row r="68" spans="1:11" x14ac:dyDescent="0.2">
      <c r="A68" s="216" t="s">
        <v>423</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191" t="s">
        <v>219</v>
      </c>
      <c r="B69" s="191"/>
      <c r="C69" s="191"/>
      <c r="D69" s="191"/>
      <c r="E69" s="191"/>
      <c r="F69" s="191"/>
      <c r="G69" s="214"/>
      <c r="H69" s="214"/>
      <c r="I69" s="214"/>
      <c r="J69" s="215"/>
      <c r="K69" s="215"/>
    </row>
    <row r="70" spans="1:11" ht="22.15" customHeight="1" x14ac:dyDescent="0.2">
      <c r="A70" s="217" t="s">
        <v>424</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425</v>
      </c>
      <c r="B74" s="216"/>
      <c r="C74" s="216"/>
      <c r="D74" s="216"/>
      <c r="E74" s="216"/>
      <c r="F74" s="216"/>
      <c r="G74" s="15">
        <v>66</v>
      </c>
      <c r="H74" s="118">
        <v>0</v>
      </c>
      <c r="I74" s="118">
        <v>0</v>
      </c>
      <c r="J74" s="118">
        <v>0</v>
      </c>
      <c r="K74" s="118">
        <v>0</v>
      </c>
    </row>
    <row r="75" spans="1:11" x14ac:dyDescent="0.2">
      <c r="A75" s="216" t="s">
        <v>426</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427</v>
      </c>
      <c r="B77" s="218"/>
      <c r="C77" s="218"/>
      <c r="D77" s="218"/>
      <c r="E77" s="218"/>
      <c r="F77" s="218"/>
      <c r="G77" s="15">
        <v>68</v>
      </c>
      <c r="H77" s="118">
        <v>0</v>
      </c>
      <c r="I77" s="118">
        <v>0</v>
      </c>
      <c r="J77" s="118">
        <v>0</v>
      </c>
      <c r="K77" s="118">
        <v>0</v>
      </c>
    </row>
    <row r="78" spans="1:11" x14ac:dyDescent="0.2">
      <c r="A78" s="213" t="s">
        <v>428</v>
      </c>
      <c r="B78" s="213"/>
      <c r="C78" s="213"/>
      <c r="D78" s="213"/>
      <c r="E78" s="213"/>
      <c r="F78" s="213"/>
      <c r="G78" s="112">
        <v>69</v>
      </c>
      <c r="H78" s="35">
        <v>0</v>
      </c>
      <c r="I78" s="35">
        <v>0</v>
      </c>
      <c r="J78" s="35">
        <v>0</v>
      </c>
      <c r="K78" s="35">
        <v>0</v>
      </c>
    </row>
    <row r="79" spans="1:11" x14ac:dyDescent="0.2">
      <c r="A79" s="213" t="s">
        <v>429</v>
      </c>
      <c r="B79" s="213"/>
      <c r="C79" s="213"/>
      <c r="D79" s="213"/>
      <c r="E79" s="213"/>
      <c r="F79" s="213"/>
      <c r="G79" s="112">
        <v>70</v>
      </c>
      <c r="H79" s="35">
        <v>0</v>
      </c>
      <c r="I79" s="35">
        <v>0</v>
      </c>
      <c r="J79" s="35">
        <v>0</v>
      </c>
      <c r="K79" s="35">
        <v>0</v>
      </c>
    </row>
    <row r="80" spans="1:11" x14ac:dyDescent="0.2">
      <c r="A80" s="217" t="s">
        <v>430</v>
      </c>
      <c r="B80" s="218"/>
      <c r="C80" s="218"/>
      <c r="D80" s="218"/>
      <c r="E80" s="218"/>
      <c r="F80" s="218"/>
      <c r="G80" s="15">
        <v>71</v>
      </c>
      <c r="H80" s="118">
        <v>0</v>
      </c>
      <c r="I80" s="118">
        <v>0</v>
      </c>
      <c r="J80" s="118">
        <v>0</v>
      </c>
      <c r="K80" s="118">
        <v>0</v>
      </c>
    </row>
    <row r="81" spans="1:11" x14ac:dyDescent="0.2">
      <c r="A81" s="217" t="s">
        <v>431</v>
      </c>
      <c r="B81" s="218"/>
      <c r="C81" s="218"/>
      <c r="D81" s="218"/>
      <c r="E81" s="218"/>
      <c r="F81" s="218"/>
      <c r="G81" s="15">
        <v>72</v>
      </c>
      <c r="H81" s="118">
        <v>0</v>
      </c>
      <c r="I81" s="118">
        <v>0</v>
      </c>
      <c r="J81" s="118">
        <v>0</v>
      </c>
      <c r="K81" s="118">
        <v>0</v>
      </c>
    </row>
    <row r="82" spans="1:11" x14ac:dyDescent="0.2">
      <c r="A82" s="216" t="s">
        <v>432</v>
      </c>
      <c r="B82" s="216"/>
      <c r="C82" s="216"/>
      <c r="D82" s="216"/>
      <c r="E82" s="216"/>
      <c r="F82" s="216"/>
      <c r="G82" s="15">
        <v>73</v>
      </c>
      <c r="H82" s="118">
        <v>0</v>
      </c>
      <c r="I82" s="118">
        <v>0</v>
      </c>
      <c r="J82" s="118">
        <v>0</v>
      </c>
      <c r="K82" s="118">
        <v>0</v>
      </c>
    </row>
    <row r="83" spans="1:11" x14ac:dyDescent="0.2">
      <c r="A83" s="216" t="s">
        <v>433</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434</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f>H66</f>
        <v>4197993</v>
      </c>
      <c r="I89" s="36">
        <f t="shared" ref="I89:K89" si="8">I66</f>
        <v>4197993</v>
      </c>
      <c r="J89" s="36">
        <f t="shared" si="8"/>
        <v>18685010</v>
      </c>
      <c r="K89" s="36">
        <f t="shared" si="8"/>
        <v>18685010</v>
      </c>
    </row>
    <row r="90" spans="1:11" ht="24" customHeight="1" x14ac:dyDescent="0.2">
      <c r="A90" s="188" t="s">
        <v>435</v>
      </c>
      <c r="B90" s="188"/>
      <c r="C90" s="188"/>
      <c r="D90" s="188"/>
      <c r="E90" s="188"/>
      <c r="F90" s="188"/>
      <c r="G90" s="15">
        <v>79</v>
      </c>
      <c r="H90" s="119">
        <f>H91+H98</f>
        <v>0</v>
      </c>
      <c r="I90" s="119">
        <f t="shared" ref="I90:K90" si="9">I91+I98</f>
        <v>0</v>
      </c>
      <c r="J90" s="119">
        <f t="shared" si="9"/>
        <v>0</v>
      </c>
      <c r="K90" s="119">
        <f t="shared" si="9"/>
        <v>0</v>
      </c>
    </row>
    <row r="91" spans="1:11" ht="24" customHeight="1" x14ac:dyDescent="0.2">
      <c r="A91" s="188" t="s">
        <v>436</v>
      </c>
      <c r="B91" s="188"/>
      <c r="C91" s="188"/>
      <c r="D91" s="188"/>
      <c r="E91" s="188"/>
      <c r="F91" s="188"/>
      <c r="G91" s="15">
        <v>80</v>
      </c>
      <c r="H91" s="119">
        <f>SUM(H92:H96)</f>
        <v>0</v>
      </c>
      <c r="I91" s="119">
        <f>SUM(I92:I96)</f>
        <v>0</v>
      </c>
      <c r="J91" s="119">
        <f>SUM(J92:J96)</f>
        <v>0</v>
      </c>
      <c r="K91" s="119">
        <f>SUM(K92:K96)</f>
        <v>0</v>
      </c>
    </row>
    <row r="92" spans="1:11" ht="24.75" customHeight="1" x14ac:dyDescent="0.2">
      <c r="A92" s="210" t="s">
        <v>437</v>
      </c>
      <c r="B92" s="211"/>
      <c r="C92" s="211"/>
      <c r="D92" s="211"/>
      <c r="E92" s="211"/>
      <c r="F92" s="212"/>
      <c r="G92" s="14">
        <v>81</v>
      </c>
      <c r="H92" s="36">
        <v>0</v>
      </c>
      <c r="I92" s="36">
        <v>0</v>
      </c>
      <c r="J92" s="36">
        <v>0</v>
      </c>
      <c r="K92" s="36">
        <v>0</v>
      </c>
    </row>
    <row r="93" spans="1:11" ht="22.15" customHeight="1" x14ac:dyDescent="0.2">
      <c r="A93" s="213" t="s">
        <v>438</v>
      </c>
      <c r="B93" s="213"/>
      <c r="C93" s="213"/>
      <c r="D93" s="213"/>
      <c r="E93" s="213"/>
      <c r="F93" s="213"/>
      <c r="G93" s="14">
        <v>82</v>
      </c>
      <c r="H93" s="36">
        <v>0</v>
      </c>
      <c r="I93" s="36">
        <v>0</v>
      </c>
      <c r="J93" s="36">
        <v>0</v>
      </c>
      <c r="K93" s="36">
        <v>0</v>
      </c>
    </row>
    <row r="94" spans="1:11" ht="22.15" customHeight="1" x14ac:dyDescent="0.2">
      <c r="A94" s="213" t="s">
        <v>439</v>
      </c>
      <c r="B94" s="213"/>
      <c r="C94" s="213"/>
      <c r="D94" s="213"/>
      <c r="E94" s="213"/>
      <c r="F94" s="213"/>
      <c r="G94" s="14">
        <v>83</v>
      </c>
      <c r="H94" s="36">
        <v>0</v>
      </c>
      <c r="I94" s="36">
        <v>0</v>
      </c>
      <c r="J94" s="36">
        <v>0</v>
      </c>
      <c r="K94" s="36">
        <v>0</v>
      </c>
    </row>
    <row r="95" spans="1:11" ht="22.15" customHeight="1" x14ac:dyDescent="0.2">
      <c r="A95" s="213" t="s">
        <v>440</v>
      </c>
      <c r="B95" s="213"/>
      <c r="C95" s="213"/>
      <c r="D95" s="213"/>
      <c r="E95" s="213"/>
      <c r="F95" s="213"/>
      <c r="G95" s="14">
        <v>84</v>
      </c>
      <c r="H95" s="36">
        <v>0</v>
      </c>
      <c r="I95" s="36">
        <v>0</v>
      </c>
      <c r="J95" s="36">
        <v>0</v>
      </c>
      <c r="K95" s="36">
        <v>0</v>
      </c>
    </row>
    <row r="96" spans="1:11" ht="22.15" customHeight="1" x14ac:dyDescent="0.2">
      <c r="A96" s="213" t="s">
        <v>441</v>
      </c>
      <c r="B96" s="213"/>
      <c r="C96" s="213"/>
      <c r="D96" s="213"/>
      <c r="E96" s="213"/>
      <c r="F96" s="213"/>
      <c r="G96" s="14">
        <v>85</v>
      </c>
      <c r="H96" s="36">
        <v>0</v>
      </c>
      <c r="I96" s="36">
        <v>0</v>
      </c>
      <c r="J96" s="36">
        <v>0</v>
      </c>
      <c r="K96" s="36">
        <v>0</v>
      </c>
    </row>
    <row r="97" spans="1:11" ht="22.15" customHeight="1" x14ac:dyDescent="0.2">
      <c r="A97" s="213" t="s">
        <v>442</v>
      </c>
      <c r="B97" s="213"/>
      <c r="C97" s="213"/>
      <c r="D97" s="213"/>
      <c r="E97" s="213"/>
      <c r="F97" s="213"/>
      <c r="G97" s="14">
        <v>86</v>
      </c>
      <c r="H97" s="36">
        <v>0</v>
      </c>
      <c r="I97" s="36">
        <v>0</v>
      </c>
      <c r="J97" s="36">
        <v>0</v>
      </c>
      <c r="K97" s="36">
        <v>0</v>
      </c>
    </row>
    <row r="98" spans="1:11" ht="22.15" customHeight="1" x14ac:dyDescent="0.2">
      <c r="A98" s="216" t="s">
        <v>443</v>
      </c>
      <c r="B98" s="216"/>
      <c r="C98" s="216"/>
      <c r="D98" s="216"/>
      <c r="E98" s="216"/>
      <c r="F98" s="216"/>
      <c r="G98" s="15">
        <v>87</v>
      </c>
      <c r="H98" s="120">
        <f>SUM(H99:H106)</f>
        <v>0</v>
      </c>
      <c r="I98" s="120">
        <f>SUM(I99:I106)</f>
        <v>0</v>
      </c>
      <c r="J98" s="120">
        <f t="shared" ref="J98:K98" si="10">SUM(J99:J106)</f>
        <v>0</v>
      </c>
      <c r="K98" s="120">
        <f t="shared" si="10"/>
        <v>0</v>
      </c>
    </row>
    <row r="99" spans="1:11" ht="14.25" customHeight="1" x14ac:dyDescent="0.2">
      <c r="A99" s="213" t="s">
        <v>444</v>
      </c>
      <c r="B99" s="213"/>
      <c r="C99" s="213"/>
      <c r="D99" s="213"/>
      <c r="E99" s="213"/>
      <c r="F99" s="213"/>
      <c r="G99" s="14">
        <v>88</v>
      </c>
      <c r="H99" s="36">
        <v>0</v>
      </c>
      <c r="I99" s="36">
        <v>0</v>
      </c>
      <c r="J99" s="36">
        <v>0</v>
      </c>
      <c r="K99" s="36">
        <v>0</v>
      </c>
    </row>
    <row r="100" spans="1:11" ht="24" customHeight="1" x14ac:dyDescent="0.2">
      <c r="A100" s="213" t="s">
        <v>445</v>
      </c>
      <c r="B100" s="213"/>
      <c r="C100" s="213"/>
      <c r="D100" s="213"/>
      <c r="E100" s="213"/>
      <c r="F100" s="213"/>
      <c r="G100" s="14">
        <v>89</v>
      </c>
      <c r="H100" s="36">
        <v>0</v>
      </c>
      <c r="I100" s="36">
        <v>0</v>
      </c>
      <c r="J100" s="36">
        <v>0</v>
      </c>
      <c r="K100" s="36">
        <v>0</v>
      </c>
    </row>
    <row r="101" spans="1:11" x14ac:dyDescent="0.2">
      <c r="A101" s="213" t="s">
        <v>446</v>
      </c>
      <c r="B101" s="213"/>
      <c r="C101" s="213"/>
      <c r="D101" s="213"/>
      <c r="E101" s="213"/>
      <c r="F101" s="213"/>
      <c r="G101" s="14">
        <v>90</v>
      </c>
      <c r="H101" s="36">
        <v>0</v>
      </c>
      <c r="I101" s="36">
        <v>0</v>
      </c>
      <c r="J101" s="36">
        <v>0</v>
      </c>
      <c r="K101" s="36">
        <v>0</v>
      </c>
    </row>
    <row r="102" spans="1:11" ht="27.75" customHeight="1" x14ac:dyDescent="0.2">
      <c r="A102" s="186" t="s">
        <v>447</v>
      </c>
      <c r="B102" s="186"/>
      <c r="C102" s="186"/>
      <c r="D102" s="186"/>
      <c r="E102" s="186"/>
      <c r="F102" s="186"/>
      <c r="G102" s="14">
        <v>91</v>
      </c>
      <c r="H102" s="36">
        <v>0</v>
      </c>
      <c r="I102" s="36">
        <v>0</v>
      </c>
      <c r="J102" s="36">
        <v>0</v>
      </c>
      <c r="K102" s="36">
        <v>0</v>
      </c>
    </row>
    <row r="103" spans="1:11" ht="27.75" customHeight="1" x14ac:dyDescent="0.2">
      <c r="A103" s="186" t="s">
        <v>448</v>
      </c>
      <c r="B103" s="186"/>
      <c r="C103" s="186"/>
      <c r="D103" s="186"/>
      <c r="E103" s="186"/>
      <c r="F103" s="186"/>
      <c r="G103" s="14">
        <v>92</v>
      </c>
      <c r="H103" s="36">
        <v>0</v>
      </c>
      <c r="I103" s="36">
        <v>0</v>
      </c>
      <c r="J103" s="36">
        <v>0</v>
      </c>
      <c r="K103" s="36">
        <v>0</v>
      </c>
    </row>
    <row r="104" spans="1:11" ht="14.25" customHeight="1" x14ac:dyDescent="0.2">
      <c r="A104" s="186" t="s">
        <v>449</v>
      </c>
      <c r="B104" s="186"/>
      <c r="C104" s="186"/>
      <c r="D104" s="186"/>
      <c r="E104" s="186"/>
      <c r="F104" s="186"/>
      <c r="G104" s="14">
        <v>93</v>
      </c>
      <c r="H104" s="36">
        <v>0</v>
      </c>
      <c r="I104" s="36">
        <v>0</v>
      </c>
      <c r="J104" s="36">
        <v>0</v>
      </c>
      <c r="K104" s="36">
        <v>0</v>
      </c>
    </row>
    <row r="105" spans="1:11" ht="15.75" customHeight="1" x14ac:dyDescent="0.2">
      <c r="A105" s="186" t="s">
        <v>450</v>
      </c>
      <c r="B105" s="186"/>
      <c r="C105" s="186"/>
      <c r="D105" s="186"/>
      <c r="E105" s="186"/>
      <c r="F105" s="186"/>
      <c r="G105" s="14">
        <v>94</v>
      </c>
      <c r="H105" s="36">
        <v>0</v>
      </c>
      <c r="I105" s="36">
        <v>0</v>
      </c>
      <c r="J105" s="36">
        <v>0</v>
      </c>
      <c r="K105" s="36">
        <v>0</v>
      </c>
    </row>
    <row r="106" spans="1:11" ht="17.25" customHeight="1" x14ac:dyDescent="0.2">
      <c r="A106" s="186" t="s">
        <v>451</v>
      </c>
      <c r="B106" s="186"/>
      <c r="C106" s="186"/>
      <c r="D106" s="186"/>
      <c r="E106" s="186"/>
      <c r="F106" s="186"/>
      <c r="G106" s="14">
        <v>95</v>
      </c>
      <c r="H106" s="36">
        <v>0</v>
      </c>
      <c r="I106" s="36">
        <v>0</v>
      </c>
      <c r="J106" s="36">
        <v>0</v>
      </c>
      <c r="K106" s="36">
        <v>0</v>
      </c>
    </row>
    <row r="107" spans="1:11" ht="27.75" customHeight="1" x14ac:dyDescent="0.2">
      <c r="A107" s="186" t="s">
        <v>452</v>
      </c>
      <c r="B107" s="186"/>
      <c r="C107" s="186"/>
      <c r="D107" s="186"/>
      <c r="E107" s="186"/>
      <c r="F107" s="186"/>
      <c r="G107" s="14">
        <v>96</v>
      </c>
      <c r="H107" s="36">
        <v>0</v>
      </c>
      <c r="I107" s="36">
        <v>0</v>
      </c>
      <c r="J107" s="36">
        <v>0</v>
      </c>
      <c r="K107" s="36">
        <v>0</v>
      </c>
    </row>
    <row r="108" spans="1:11" ht="22.9" customHeight="1" x14ac:dyDescent="0.2">
      <c r="A108" s="188" t="s">
        <v>453</v>
      </c>
      <c r="B108" s="188"/>
      <c r="C108" s="188"/>
      <c r="D108" s="188"/>
      <c r="E108" s="188"/>
      <c r="F108" s="188"/>
      <c r="G108" s="15">
        <v>97</v>
      </c>
      <c r="H108" s="119">
        <f>H91+H98-H107-H97</f>
        <v>0</v>
      </c>
      <c r="I108" s="119">
        <f>I91+I98-I107-I97</f>
        <v>0</v>
      </c>
      <c r="J108" s="119">
        <f t="shared" ref="J108:K108" si="11">J91+J98-J107-J97</f>
        <v>0</v>
      </c>
      <c r="K108" s="119">
        <f t="shared" si="11"/>
        <v>0</v>
      </c>
    </row>
    <row r="109" spans="1:11" ht="22.9" customHeight="1" x14ac:dyDescent="0.2">
      <c r="A109" s="188" t="s">
        <v>454</v>
      </c>
      <c r="B109" s="188"/>
      <c r="C109" s="188"/>
      <c r="D109" s="188"/>
      <c r="E109" s="188"/>
      <c r="F109" s="188"/>
      <c r="G109" s="15">
        <v>98</v>
      </c>
      <c r="H109" s="119">
        <f>H89+H108</f>
        <v>4197993</v>
      </c>
      <c r="I109" s="119">
        <f>I89+I108</f>
        <v>4197993</v>
      </c>
      <c r="J109" s="119">
        <f t="shared" ref="J109:K109" si="12">J89+J108</f>
        <v>18685010</v>
      </c>
      <c r="K109" s="119">
        <f t="shared" si="12"/>
        <v>18685010</v>
      </c>
    </row>
    <row r="110" spans="1:11" x14ac:dyDescent="0.2">
      <c r="A110" s="191" t="s">
        <v>229</v>
      </c>
      <c r="B110" s="191"/>
      <c r="C110" s="191"/>
      <c r="D110" s="191"/>
      <c r="E110" s="191"/>
      <c r="F110" s="191"/>
      <c r="G110" s="214"/>
      <c r="H110" s="214"/>
      <c r="I110" s="214"/>
      <c r="J110" s="215"/>
      <c r="K110" s="215"/>
    </row>
    <row r="111" spans="1:11" ht="27" customHeight="1" x14ac:dyDescent="0.2">
      <c r="A111" s="207" t="s">
        <v>455</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f>H86</f>
        <v>0</v>
      </c>
      <c r="I112" s="36">
        <f t="shared" ref="I112:K113" si="13">I86</f>
        <v>0</v>
      </c>
      <c r="J112" s="36">
        <f t="shared" si="13"/>
        <v>0</v>
      </c>
      <c r="K112" s="36">
        <f t="shared" si="13"/>
        <v>0</v>
      </c>
    </row>
    <row r="113" spans="1:11" x14ac:dyDescent="0.2">
      <c r="A113" s="209" t="s">
        <v>231</v>
      </c>
      <c r="B113" s="209"/>
      <c r="C113" s="209"/>
      <c r="D113" s="209"/>
      <c r="E113" s="209"/>
      <c r="F113" s="209"/>
      <c r="G113" s="14">
        <v>101</v>
      </c>
      <c r="H113" s="36">
        <f>H87</f>
        <v>0</v>
      </c>
      <c r="I113" s="36">
        <f t="shared" si="13"/>
        <v>0</v>
      </c>
      <c r="J113" s="36">
        <f t="shared" si="13"/>
        <v>0</v>
      </c>
      <c r="K113" s="36">
        <f t="shared" si="1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523</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524</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f>'P&amp;L'!H62</f>
        <v>4197993</v>
      </c>
      <c r="I8" s="39">
        <f>'P&amp;L'!J62</f>
        <v>18685010</v>
      </c>
    </row>
    <row r="9" spans="1:9" ht="12.75" customHeight="1" x14ac:dyDescent="0.2">
      <c r="A9" s="259" t="s">
        <v>242</v>
      </c>
      <c r="B9" s="260"/>
      <c r="C9" s="260"/>
      <c r="D9" s="260"/>
      <c r="E9" s="260"/>
      <c r="F9" s="261"/>
      <c r="G9" s="23">
        <v>2</v>
      </c>
      <c r="H9" s="40">
        <f>H10+H11+H12+H13+H14+H15+H16+H17</f>
        <v>4222379</v>
      </c>
      <c r="I9" s="40">
        <f>I10+I11+I12+I13+I14+I15+I16+I17</f>
        <v>4752542</v>
      </c>
    </row>
    <row r="10" spans="1:9" ht="12.75" customHeight="1" x14ac:dyDescent="0.2">
      <c r="A10" s="256" t="s">
        <v>243</v>
      </c>
      <c r="B10" s="257"/>
      <c r="C10" s="257"/>
      <c r="D10" s="257"/>
      <c r="E10" s="257"/>
      <c r="F10" s="258"/>
      <c r="G10" s="24">
        <v>3</v>
      </c>
      <c r="H10" s="41">
        <v>3855791</v>
      </c>
      <c r="I10" s="41">
        <v>3950870</v>
      </c>
    </row>
    <row r="11" spans="1:9" ht="22.15" customHeight="1" x14ac:dyDescent="0.2">
      <c r="A11" s="256" t="s">
        <v>244</v>
      </c>
      <c r="B11" s="257"/>
      <c r="C11" s="257"/>
      <c r="D11" s="257"/>
      <c r="E11" s="257"/>
      <c r="F11" s="258"/>
      <c r="G11" s="24">
        <v>4</v>
      </c>
      <c r="H11" s="41">
        <v>-916589</v>
      </c>
      <c r="I11" s="41">
        <v>-163493</v>
      </c>
    </row>
    <row r="12" spans="1:9" ht="23.45" customHeight="1" x14ac:dyDescent="0.2">
      <c r="A12" s="256" t="s">
        <v>245</v>
      </c>
      <c r="B12" s="257"/>
      <c r="C12" s="257"/>
      <c r="D12" s="257"/>
      <c r="E12" s="257"/>
      <c r="F12" s="258"/>
      <c r="G12" s="24">
        <v>5</v>
      </c>
      <c r="H12" s="41">
        <v>0</v>
      </c>
      <c r="I12" s="41">
        <v>0</v>
      </c>
    </row>
    <row r="13" spans="1:9" ht="12.75" customHeight="1" x14ac:dyDescent="0.2">
      <c r="A13" s="256" t="s">
        <v>246</v>
      </c>
      <c r="B13" s="257"/>
      <c r="C13" s="257"/>
      <c r="D13" s="257"/>
      <c r="E13" s="257"/>
      <c r="F13" s="258"/>
      <c r="G13" s="24">
        <v>6</v>
      </c>
      <c r="H13" s="41">
        <v>-11729</v>
      </c>
      <c r="I13" s="41">
        <v>-14268</v>
      </c>
    </row>
    <row r="14" spans="1:9" ht="12.75" customHeight="1" x14ac:dyDescent="0.2">
      <c r="A14" s="256" t="s">
        <v>247</v>
      </c>
      <c r="B14" s="257"/>
      <c r="C14" s="257"/>
      <c r="D14" s="257"/>
      <c r="E14" s="257"/>
      <c r="F14" s="258"/>
      <c r="G14" s="24">
        <v>7</v>
      </c>
      <c r="H14" s="41">
        <v>1669259</v>
      </c>
      <c r="I14" s="41">
        <v>965198</v>
      </c>
    </row>
    <row r="15" spans="1:9" ht="12.75" customHeight="1" x14ac:dyDescent="0.2">
      <c r="A15" s="256" t="s">
        <v>248</v>
      </c>
      <c r="B15" s="257"/>
      <c r="C15" s="257"/>
      <c r="D15" s="257"/>
      <c r="E15" s="257"/>
      <c r="F15" s="258"/>
      <c r="G15" s="24">
        <v>8</v>
      </c>
      <c r="H15" s="41">
        <v>0</v>
      </c>
      <c r="I15" s="41">
        <v>0</v>
      </c>
    </row>
    <row r="16" spans="1:9" ht="12.75" customHeight="1" x14ac:dyDescent="0.2">
      <c r="A16" s="256" t="s">
        <v>249</v>
      </c>
      <c r="B16" s="257"/>
      <c r="C16" s="257"/>
      <c r="D16" s="257"/>
      <c r="E16" s="257"/>
      <c r="F16" s="258"/>
      <c r="G16" s="24">
        <v>9</v>
      </c>
      <c r="H16" s="41">
        <v>-374353</v>
      </c>
      <c r="I16" s="41">
        <v>14235</v>
      </c>
    </row>
    <row r="17" spans="1:9" ht="25.15" customHeight="1" x14ac:dyDescent="0.2">
      <c r="A17" s="256" t="s">
        <v>250</v>
      </c>
      <c r="B17" s="257"/>
      <c r="C17" s="257"/>
      <c r="D17" s="257"/>
      <c r="E17" s="257"/>
      <c r="F17" s="258"/>
      <c r="G17" s="24">
        <v>10</v>
      </c>
      <c r="H17" s="41">
        <v>0</v>
      </c>
      <c r="I17" s="41">
        <v>0</v>
      </c>
    </row>
    <row r="18" spans="1:9" ht="28.15" customHeight="1" x14ac:dyDescent="0.2">
      <c r="A18" s="235" t="s">
        <v>251</v>
      </c>
      <c r="B18" s="236"/>
      <c r="C18" s="236"/>
      <c r="D18" s="236"/>
      <c r="E18" s="236"/>
      <c r="F18" s="237"/>
      <c r="G18" s="23">
        <v>11</v>
      </c>
      <c r="H18" s="40">
        <f>H8+H9</f>
        <v>8420372</v>
      </c>
      <c r="I18" s="40">
        <f>I8+I9</f>
        <v>23437552</v>
      </c>
    </row>
    <row r="19" spans="1:9" ht="12.75" customHeight="1" x14ac:dyDescent="0.2">
      <c r="A19" s="259" t="s">
        <v>252</v>
      </c>
      <c r="B19" s="260"/>
      <c r="C19" s="260"/>
      <c r="D19" s="260"/>
      <c r="E19" s="260"/>
      <c r="F19" s="261"/>
      <c r="G19" s="23">
        <v>12</v>
      </c>
      <c r="H19" s="40">
        <f>H20+H21+H22+H23</f>
        <v>36752811</v>
      </c>
      <c r="I19" s="40">
        <f>I20+I21+I22+I23</f>
        <v>-93168530</v>
      </c>
    </row>
    <row r="20" spans="1:9" ht="12.75" customHeight="1" x14ac:dyDescent="0.2">
      <c r="A20" s="256" t="s">
        <v>253</v>
      </c>
      <c r="B20" s="257"/>
      <c r="C20" s="257"/>
      <c r="D20" s="257"/>
      <c r="E20" s="257"/>
      <c r="F20" s="258"/>
      <c r="G20" s="24">
        <v>13</v>
      </c>
      <c r="H20" s="41">
        <v>32709140</v>
      </c>
      <c r="I20" s="41">
        <v>658412</v>
      </c>
    </row>
    <row r="21" spans="1:9" ht="12.75" customHeight="1" x14ac:dyDescent="0.2">
      <c r="A21" s="256" t="s">
        <v>254</v>
      </c>
      <c r="B21" s="257"/>
      <c r="C21" s="257"/>
      <c r="D21" s="257"/>
      <c r="E21" s="257"/>
      <c r="F21" s="258"/>
      <c r="G21" s="24">
        <v>14</v>
      </c>
      <c r="H21" s="41">
        <v>2057615</v>
      </c>
      <c r="I21" s="41">
        <v>-93409439</v>
      </c>
    </row>
    <row r="22" spans="1:9" ht="12.75" customHeight="1" x14ac:dyDescent="0.2">
      <c r="A22" s="256" t="s">
        <v>255</v>
      </c>
      <c r="B22" s="257"/>
      <c r="C22" s="257"/>
      <c r="D22" s="257"/>
      <c r="E22" s="257"/>
      <c r="F22" s="258"/>
      <c r="G22" s="24">
        <v>15</v>
      </c>
      <c r="H22" s="41">
        <v>2596057</v>
      </c>
      <c r="I22" s="41">
        <v>-1396725</v>
      </c>
    </row>
    <row r="23" spans="1:9" ht="12.75" customHeight="1" x14ac:dyDescent="0.2">
      <c r="A23" s="256" t="s">
        <v>256</v>
      </c>
      <c r="B23" s="257"/>
      <c r="C23" s="257"/>
      <c r="D23" s="257"/>
      <c r="E23" s="257"/>
      <c r="F23" s="258"/>
      <c r="G23" s="24">
        <v>16</v>
      </c>
      <c r="H23" s="41">
        <v>-610001</v>
      </c>
      <c r="I23" s="41">
        <v>979222</v>
      </c>
    </row>
    <row r="24" spans="1:9" ht="12.75" customHeight="1" x14ac:dyDescent="0.2">
      <c r="A24" s="235" t="s">
        <v>257</v>
      </c>
      <c r="B24" s="236"/>
      <c r="C24" s="236"/>
      <c r="D24" s="236"/>
      <c r="E24" s="236"/>
      <c r="F24" s="237"/>
      <c r="G24" s="23">
        <v>17</v>
      </c>
      <c r="H24" s="40">
        <f>H18+H19</f>
        <v>45173183</v>
      </c>
      <c r="I24" s="40">
        <f>I18+I19</f>
        <v>-69730978</v>
      </c>
    </row>
    <row r="25" spans="1:9" ht="12.75" customHeight="1" x14ac:dyDescent="0.2">
      <c r="A25" s="247" t="s">
        <v>258</v>
      </c>
      <c r="B25" s="248"/>
      <c r="C25" s="248"/>
      <c r="D25" s="248"/>
      <c r="E25" s="248"/>
      <c r="F25" s="249"/>
      <c r="G25" s="24">
        <v>18</v>
      </c>
      <c r="H25" s="41">
        <v>-1387665</v>
      </c>
      <c r="I25" s="41">
        <v>-965198</v>
      </c>
    </row>
    <row r="26" spans="1:9" ht="12.75" customHeight="1" x14ac:dyDescent="0.2">
      <c r="A26" s="247" t="s">
        <v>259</v>
      </c>
      <c r="B26" s="248"/>
      <c r="C26" s="248"/>
      <c r="D26" s="248"/>
      <c r="E26" s="248"/>
      <c r="F26" s="249"/>
      <c r="G26" s="24">
        <v>19</v>
      </c>
      <c r="H26" s="41">
        <v>-268420</v>
      </c>
      <c r="I26" s="41">
        <v>0</v>
      </c>
    </row>
    <row r="27" spans="1:9" ht="25.9" customHeight="1" x14ac:dyDescent="0.2">
      <c r="A27" s="238" t="s">
        <v>260</v>
      </c>
      <c r="B27" s="239"/>
      <c r="C27" s="239"/>
      <c r="D27" s="239"/>
      <c r="E27" s="239"/>
      <c r="F27" s="240"/>
      <c r="G27" s="25">
        <v>20</v>
      </c>
      <c r="H27" s="42">
        <f>H24+H25+H26</f>
        <v>43517098</v>
      </c>
      <c r="I27" s="42">
        <f>I24+I25+I26</f>
        <v>-70696176</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916589</v>
      </c>
      <c r="I29" s="43">
        <v>904737</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0</v>
      </c>
      <c r="I31" s="44">
        <v>14268</v>
      </c>
    </row>
    <row r="32" spans="1:9" ht="12.75" customHeight="1" x14ac:dyDescent="0.2">
      <c r="A32" s="247" t="s">
        <v>265</v>
      </c>
      <c r="B32" s="248"/>
      <c r="C32" s="248"/>
      <c r="D32" s="248"/>
      <c r="E32" s="248"/>
      <c r="F32" s="249"/>
      <c r="G32" s="24">
        <v>24</v>
      </c>
      <c r="H32" s="44">
        <v>0</v>
      </c>
      <c r="I32" s="44">
        <v>0</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916589</v>
      </c>
      <c r="I35" s="45">
        <f>I29+I30+I31+I32+I33+I34</f>
        <v>919005</v>
      </c>
    </row>
    <row r="36" spans="1:9" ht="22.9" customHeight="1" x14ac:dyDescent="0.2">
      <c r="A36" s="247" t="s">
        <v>269</v>
      </c>
      <c r="B36" s="248"/>
      <c r="C36" s="248"/>
      <c r="D36" s="248"/>
      <c r="E36" s="248"/>
      <c r="F36" s="249"/>
      <c r="G36" s="24">
        <v>28</v>
      </c>
      <c r="H36" s="44">
        <v>-4940873</v>
      </c>
      <c r="I36" s="44">
        <v>-4161010</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-4940873</v>
      </c>
      <c r="I41" s="45">
        <f>I36+I37+I38+I39+I40</f>
        <v>-4161010</v>
      </c>
    </row>
    <row r="42" spans="1:9" ht="29.45" customHeight="1" x14ac:dyDescent="0.2">
      <c r="A42" s="238" t="s">
        <v>275</v>
      </c>
      <c r="B42" s="239"/>
      <c r="C42" s="239"/>
      <c r="D42" s="239"/>
      <c r="E42" s="239"/>
      <c r="F42" s="240"/>
      <c r="G42" s="25">
        <v>34</v>
      </c>
      <c r="H42" s="46">
        <f>H35+H41</f>
        <v>-4024284</v>
      </c>
      <c r="I42" s="46">
        <f>I35+I41</f>
        <v>-3242005</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70322</v>
      </c>
      <c r="I46" s="44">
        <v>59333</v>
      </c>
    </row>
    <row r="47" spans="1:9" ht="12.75" customHeight="1" x14ac:dyDescent="0.2">
      <c r="A47" s="247" t="s">
        <v>280</v>
      </c>
      <c r="B47" s="248"/>
      <c r="C47" s="248"/>
      <c r="D47" s="248"/>
      <c r="E47" s="248"/>
      <c r="F47" s="249"/>
      <c r="G47" s="24">
        <v>38</v>
      </c>
      <c r="H47" s="44">
        <v>0</v>
      </c>
      <c r="I47" s="44">
        <v>0</v>
      </c>
    </row>
    <row r="48" spans="1:9" ht="22.15" customHeight="1" x14ac:dyDescent="0.2">
      <c r="A48" s="235" t="s">
        <v>281</v>
      </c>
      <c r="B48" s="236"/>
      <c r="C48" s="236"/>
      <c r="D48" s="236"/>
      <c r="E48" s="236"/>
      <c r="F48" s="237"/>
      <c r="G48" s="23">
        <v>39</v>
      </c>
      <c r="H48" s="45">
        <f>H44+H45+H46+H47</f>
        <v>70322</v>
      </c>
      <c r="I48" s="45">
        <f>I44+I45+I46+I47</f>
        <v>59333</v>
      </c>
    </row>
    <row r="49" spans="1:9" ht="24.6" customHeight="1" x14ac:dyDescent="0.2">
      <c r="A49" s="247" t="s">
        <v>282</v>
      </c>
      <c r="B49" s="248"/>
      <c r="C49" s="248"/>
      <c r="D49" s="248"/>
      <c r="E49" s="248"/>
      <c r="F49" s="249"/>
      <c r="G49" s="24">
        <v>40</v>
      </c>
      <c r="H49" s="44">
        <v>-3593621</v>
      </c>
      <c r="I49" s="44">
        <v>-1884203</v>
      </c>
    </row>
    <row r="50" spans="1:9" ht="12.75" customHeight="1" x14ac:dyDescent="0.2">
      <c r="A50" s="247" t="s">
        <v>283</v>
      </c>
      <c r="B50" s="248"/>
      <c r="C50" s="248"/>
      <c r="D50" s="248"/>
      <c r="E50" s="248"/>
      <c r="F50" s="249"/>
      <c r="G50" s="24">
        <v>41</v>
      </c>
      <c r="H50" s="44">
        <v>0</v>
      </c>
      <c r="I50" s="44">
        <v>0</v>
      </c>
    </row>
    <row r="51" spans="1:9" ht="12.75" customHeight="1" x14ac:dyDescent="0.2">
      <c r="A51" s="247" t="s">
        <v>284</v>
      </c>
      <c r="B51" s="248"/>
      <c r="C51" s="248"/>
      <c r="D51" s="248"/>
      <c r="E51" s="248"/>
      <c r="F51" s="249"/>
      <c r="G51" s="24">
        <v>42</v>
      </c>
      <c r="H51" s="44">
        <v>0</v>
      </c>
      <c r="I51" s="44">
        <v>0</v>
      </c>
    </row>
    <row r="52" spans="1:9" ht="22.9" customHeight="1" x14ac:dyDescent="0.2">
      <c r="A52" s="247" t="s">
        <v>285</v>
      </c>
      <c r="B52" s="248"/>
      <c r="C52" s="248"/>
      <c r="D52" s="248"/>
      <c r="E52" s="248"/>
      <c r="F52" s="249"/>
      <c r="G52" s="24">
        <v>43</v>
      </c>
      <c r="H52" s="44">
        <v>0</v>
      </c>
      <c r="I52" s="44">
        <v>0</v>
      </c>
    </row>
    <row r="53" spans="1:9" ht="12.75" customHeight="1" x14ac:dyDescent="0.2">
      <c r="A53" s="247" t="s">
        <v>286</v>
      </c>
      <c r="B53" s="248"/>
      <c r="C53" s="248"/>
      <c r="D53" s="248"/>
      <c r="E53" s="248"/>
      <c r="F53" s="249"/>
      <c r="G53" s="24">
        <v>44</v>
      </c>
      <c r="H53" s="44">
        <v>-230316</v>
      </c>
      <c r="I53" s="44">
        <v>-1060951</v>
      </c>
    </row>
    <row r="54" spans="1:9" ht="30.6" customHeight="1" x14ac:dyDescent="0.2">
      <c r="A54" s="235" t="s">
        <v>287</v>
      </c>
      <c r="B54" s="236"/>
      <c r="C54" s="236"/>
      <c r="D54" s="236"/>
      <c r="E54" s="236"/>
      <c r="F54" s="237"/>
      <c r="G54" s="23">
        <v>45</v>
      </c>
      <c r="H54" s="45">
        <f>H49+H50+H51+H52+H53</f>
        <v>-3823937</v>
      </c>
      <c r="I54" s="45">
        <f>I49+I50+I51+I52+I53</f>
        <v>-2945154</v>
      </c>
    </row>
    <row r="55" spans="1:9" ht="29.45" customHeight="1" x14ac:dyDescent="0.2">
      <c r="A55" s="250" t="s">
        <v>288</v>
      </c>
      <c r="B55" s="251"/>
      <c r="C55" s="251"/>
      <c r="D55" s="251"/>
      <c r="E55" s="251"/>
      <c r="F55" s="252"/>
      <c r="G55" s="23">
        <v>46</v>
      </c>
      <c r="H55" s="45">
        <f>H48+H54</f>
        <v>-3753615</v>
      </c>
      <c r="I55" s="45">
        <f>I48+I54</f>
        <v>-2885821</v>
      </c>
    </row>
    <row r="56" spans="1:9" ht="32.450000000000003" customHeight="1" x14ac:dyDescent="0.2">
      <c r="A56" s="247" t="s">
        <v>289</v>
      </c>
      <c r="B56" s="248"/>
      <c r="C56" s="248"/>
      <c r="D56" s="248"/>
      <c r="E56" s="248"/>
      <c r="F56" s="249"/>
      <c r="G56" s="24">
        <v>47</v>
      </c>
      <c r="H56" s="44">
        <v>0</v>
      </c>
      <c r="I56" s="44">
        <v>0</v>
      </c>
    </row>
    <row r="57" spans="1:9" ht="26.45" customHeight="1" x14ac:dyDescent="0.2">
      <c r="A57" s="250" t="s">
        <v>290</v>
      </c>
      <c r="B57" s="251"/>
      <c r="C57" s="251"/>
      <c r="D57" s="251"/>
      <c r="E57" s="251"/>
      <c r="F57" s="252"/>
      <c r="G57" s="23">
        <v>48</v>
      </c>
      <c r="H57" s="45">
        <f>H27+H42+H55+H56</f>
        <v>35739199</v>
      </c>
      <c r="I57" s="45">
        <f>I27+I42+I55+I56</f>
        <v>-76824002</v>
      </c>
    </row>
    <row r="58" spans="1:9" ht="24" customHeight="1" x14ac:dyDescent="0.2">
      <c r="A58" s="253" t="s">
        <v>291</v>
      </c>
      <c r="B58" s="254"/>
      <c r="C58" s="254"/>
      <c r="D58" s="254"/>
      <c r="E58" s="254"/>
      <c r="F58" s="255"/>
      <c r="G58" s="24">
        <v>49</v>
      </c>
      <c r="H58" s="44">
        <v>72192366</v>
      </c>
      <c r="I58" s="44">
        <v>112782020</v>
      </c>
    </row>
    <row r="59" spans="1:9" ht="31.15" customHeight="1" x14ac:dyDescent="0.2">
      <c r="A59" s="238" t="s">
        <v>292</v>
      </c>
      <c r="B59" s="239"/>
      <c r="C59" s="239"/>
      <c r="D59" s="239"/>
      <c r="E59" s="239"/>
      <c r="F59" s="240"/>
      <c r="G59" s="25">
        <v>50</v>
      </c>
      <c r="H59" s="46">
        <f>H57+H58</f>
        <v>107931565</v>
      </c>
      <c r="I59" s="46">
        <f>I57+I58</f>
        <v>35958018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4" sqref="A14:F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527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397</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v>0</v>
      </c>
      <c r="I8" s="48">
        <v>0</v>
      </c>
    </row>
    <row r="9" spans="1:9" x14ac:dyDescent="0.2">
      <c r="A9" s="272" t="s">
        <v>303</v>
      </c>
      <c r="B9" s="272"/>
      <c r="C9" s="272"/>
      <c r="D9" s="272"/>
      <c r="E9" s="272"/>
      <c r="F9" s="272"/>
      <c r="G9" s="28">
        <v>2</v>
      </c>
      <c r="H9" s="49">
        <v>0</v>
      </c>
      <c r="I9" s="49">
        <v>0</v>
      </c>
    </row>
    <row r="10" spans="1:9" x14ac:dyDescent="0.2">
      <c r="A10" s="272" t="s">
        <v>304</v>
      </c>
      <c r="B10" s="272"/>
      <c r="C10" s="272"/>
      <c r="D10" s="272"/>
      <c r="E10" s="272"/>
      <c r="F10" s="272"/>
      <c r="G10" s="28">
        <v>3</v>
      </c>
      <c r="H10" s="49">
        <v>0</v>
      </c>
      <c r="I10" s="49">
        <v>0</v>
      </c>
    </row>
    <row r="11" spans="1:9" x14ac:dyDescent="0.2">
      <c r="A11" s="272" t="s">
        <v>305</v>
      </c>
      <c r="B11" s="272"/>
      <c r="C11" s="272"/>
      <c r="D11" s="272"/>
      <c r="E11" s="272"/>
      <c r="F11" s="272"/>
      <c r="G11" s="28">
        <v>4</v>
      </c>
      <c r="H11" s="49">
        <v>0</v>
      </c>
      <c r="I11" s="49">
        <v>0</v>
      </c>
    </row>
    <row r="12" spans="1:9" x14ac:dyDescent="0.2">
      <c r="A12" s="272" t="s">
        <v>456</v>
      </c>
      <c r="B12" s="272"/>
      <c r="C12" s="272"/>
      <c r="D12" s="272"/>
      <c r="E12" s="272"/>
      <c r="F12" s="272"/>
      <c r="G12" s="28">
        <v>5</v>
      </c>
      <c r="H12" s="49">
        <v>0</v>
      </c>
      <c r="I12" s="49">
        <v>0</v>
      </c>
    </row>
    <row r="13" spans="1:9" x14ac:dyDescent="0.2">
      <c r="A13" s="273" t="s">
        <v>457</v>
      </c>
      <c r="B13" s="273"/>
      <c r="C13" s="273"/>
      <c r="D13" s="273"/>
      <c r="E13" s="273"/>
      <c r="F13" s="273"/>
      <c r="G13" s="121">
        <v>6</v>
      </c>
      <c r="H13" s="122">
        <f>SUM(H8:H12)</f>
        <v>0</v>
      </c>
      <c r="I13" s="122">
        <f>SUM(I8:I12)</f>
        <v>0</v>
      </c>
    </row>
    <row r="14" spans="1:9" x14ac:dyDescent="0.2">
      <c r="A14" s="272" t="s">
        <v>458</v>
      </c>
      <c r="B14" s="272"/>
      <c r="C14" s="272"/>
      <c r="D14" s="272"/>
      <c r="E14" s="272"/>
      <c r="F14" s="272"/>
      <c r="G14" s="28">
        <v>7</v>
      </c>
      <c r="H14" s="49">
        <v>0</v>
      </c>
      <c r="I14" s="49">
        <v>0</v>
      </c>
    </row>
    <row r="15" spans="1:9" x14ac:dyDescent="0.2">
      <c r="A15" s="272" t="s">
        <v>459</v>
      </c>
      <c r="B15" s="272"/>
      <c r="C15" s="272"/>
      <c r="D15" s="272"/>
      <c r="E15" s="272"/>
      <c r="F15" s="272"/>
      <c r="G15" s="28">
        <v>8</v>
      </c>
      <c r="H15" s="49">
        <v>0</v>
      </c>
      <c r="I15" s="49">
        <v>0</v>
      </c>
    </row>
    <row r="16" spans="1:9" x14ac:dyDescent="0.2">
      <c r="A16" s="272" t="s">
        <v>460</v>
      </c>
      <c r="B16" s="272"/>
      <c r="C16" s="272"/>
      <c r="D16" s="272"/>
      <c r="E16" s="272"/>
      <c r="F16" s="272"/>
      <c r="G16" s="28">
        <v>9</v>
      </c>
      <c r="H16" s="49">
        <v>0</v>
      </c>
      <c r="I16" s="49">
        <v>0</v>
      </c>
    </row>
    <row r="17" spans="1:9" x14ac:dyDescent="0.2">
      <c r="A17" s="272" t="s">
        <v>461</v>
      </c>
      <c r="B17" s="272"/>
      <c r="C17" s="272"/>
      <c r="D17" s="272"/>
      <c r="E17" s="272"/>
      <c r="F17" s="272"/>
      <c r="G17" s="28">
        <v>10</v>
      </c>
      <c r="H17" s="49">
        <v>0</v>
      </c>
      <c r="I17" s="49">
        <v>0</v>
      </c>
    </row>
    <row r="18" spans="1:9" ht="12.75" customHeight="1" x14ac:dyDescent="0.2">
      <c r="A18" s="272" t="s">
        <v>462</v>
      </c>
      <c r="B18" s="272"/>
      <c r="C18" s="272"/>
      <c r="D18" s="272"/>
      <c r="E18" s="272"/>
      <c r="F18" s="272"/>
      <c r="G18" s="28">
        <v>11</v>
      </c>
      <c r="H18" s="49">
        <v>0</v>
      </c>
      <c r="I18" s="49">
        <v>0</v>
      </c>
    </row>
    <row r="19" spans="1:9" x14ac:dyDescent="0.2">
      <c r="A19" s="272" t="s">
        <v>463</v>
      </c>
      <c r="B19" s="272"/>
      <c r="C19" s="272"/>
      <c r="D19" s="272"/>
      <c r="E19" s="272"/>
      <c r="F19" s="272"/>
      <c r="G19" s="28">
        <v>12</v>
      </c>
      <c r="H19" s="49">
        <v>0</v>
      </c>
      <c r="I19" s="49">
        <v>0</v>
      </c>
    </row>
    <row r="20" spans="1:9" ht="12.75" customHeight="1" x14ac:dyDescent="0.2">
      <c r="A20" s="283" t="s">
        <v>464</v>
      </c>
      <c r="B20" s="284"/>
      <c r="C20" s="284"/>
      <c r="D20" s="284"/>
      <c r="E20" s="284"/>
      <c r="F20" s="285"/>
      <c r="G20" s="121">
        <v>13</v>
      </c>
      <c r="H20" s="122">
        <f>SUM(H14:H19)</f>
        <v>0</v>
      </c>
      <c r="I20" s="122">
        <f>SUM(I14:I19)</f>
        <v>0</v>
      </c>
    </row>
    <row r="21" spans="1:9" ht="27.6" customHeight="1" x14ac:dyDescent="0.2">
      <c r="A21" s="276" t="s">
        <v>465</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v>0</v>
      </c>
      <c r="I23" s="48">
        <v>0</v>
      </c>
    </row>
    <row r="24" spans="1:9" x14ac:dyDescent="0.2">
      <c r="A24" s="272" t="s">
        <v>308</v>
      </c>
      <c r="B24" s="272"/>
      <c r="C24" s="272"/>
      <c r="D24" s="272"/>
      <c r="E24" s="272"/>
      <c r="F24" s="272"/>
      <c r="G24" s="27">
        <v>16</v>
      </c>
      <c r="H24" s="49">
        <v>0</v>
      </c>
      <c r="I24" s="49">
        <v>0</v>
      </c>
    </row>
    <row r="25" spans="1:9" x14ac:dyDescent="0.2">
      <c r="A25" s="272" t="s">
        <v>309</v>
      </c>
      <c r="B25" s="272"/>
      <c r="C25" s="272"/>
      <c r="D25" s="272"/>
      <c r="E25" s="272"/>
      <c r="F25" s="272"/>
      <c r="G25" s="27">
        <v>17</v>
      </c>
      <c r="H25" s="49">
        <v>0</v>
      </c>
      <c r="I25" s="49">
        <v>0</v>
      </c>
    </row>
    <row r="26" spans="1:9" x14ac:dyDescent="0.2">
      <c r="A26" s="272" t="s">
        <v>310</v>
      </c>
      <c r="B26" s="272"/>
      <c r="C26" s="272"/>
      <c r="D26" s="272"/>
      <c r="E26" s="272"/>
      <c r="F26" s="272"/>
      <c r="G26" s="27">
        <v>18</v>
      </c>
      <c r="H26" s="49">
        <v>0</v>
      </c>
      <c r="I26" s="49">
        <v>0</v>
      </c>
    </row>
    <row r="27" spans="1:9" x14ac:dyDescent="0.2">
      <c r="A27" s="272" t="s">
        <v>311</v>
      </c>
      <c r="B27" s="272"/>
      <c r="C27" s="272"/>
      <c r="D27" s="272"/>
      <c r="E27" s="272"/>
      <c r="F27" s="272"/>
      <c r="G27" s="27">
        <v>19</v>
      </c>
      <c r="H27" s="49">
        <v>0</v>
      </c>
      <c r="I27" s="49">
        <v>0</v>
      </c>
    </row>
    <row r="28" spans="1:9" x14ac:dyDescent="0.2">
      <c r="A28" s="272" t="s">
        <v>312</v>
      </c>
      <c r="B28" s="272"/>
      <c r="C28" s="272"/>
      <c r="D28" s="272"/>
      <c r="E28" s="272"/>
      <c r="F28" s="272"/>
      <c r="G28" s="27">
        <v>20</v>
      </c>
      <c r="H28" s="49">
        <v>0</v>
      </c>
      <c r="I28" s="49">
        <v>0</v>
      </c>
    </row>
    <row r="29" spans="1:9" ht="24" customHeight="1" x14ac:dyDescent="0.2">
      <c r="A29" s="279" t="s">
        <v>467</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v>0</v>
      </c>
      <c r="I30" s="49">
        <v>0</v>
      </c>
    </row>
    <row r="31" spans="1:9" x14ac:dyDescent="0.2">
      <c r="A31" s="272" t="s">
        <v>314</v>
      </c>
      <c r="B31" s="272"/>
      <c r="C31" s="272"/>
      <c r="D31" s="272"/>
      <c r="E31" s="272"/>
      <c r="F31" s="272"/>
      <c r="G31" s="28">
        <v>23</v>
      </c>
      <c r="H31" s="49">
        <v>0</v>
      </c>
      <c r="I31" s="49">
        <v>0</v>
      </c>
    </row>
    <row r="32" spans="1:9" x14ac:dyDescent="0.2">
      <c r="A32" s="272" t="s">
        <v>315</v>
      </c>
      <c r="B32" s="272"/>
      <c r="C32" s="272"/>
      <c r="D32" s="272"/>
      <c r="E32" s="272"/>
      <c r="F32" s="272"/>
      <c r="G32" s="28">
        <v>24</v>
      </c>
      <c r="H32" s="49">
        <v>0</v>
      </c>
      <c r="I32" s="49">
        <v>0</v>
      </c>
    </row>
    <row r="33" spans="1:9" x14ac:dyDescent="0.2">
      <c r="A33" s="272" t="s">
        <v>316</v>
      </c>
      <c r="B33" s="272"/>
      <c r="C33" s="272"/>
      <c r="D33" s="272"/>
      <c r="E33" s="272"/>
      <c r="F33" s="272"/>
      <c r="G33" s="28">
        <v>25</v>
      </c>
      <c r="H33" s="49">
        <v>0</v>
      </c>
      <c r="I33" s="49">
        <v>0</v>
      </c>
    </row>
    <row r="34" spans="1:9" x14ac:dyDescent="0.2">
      <c r="A34" s="272" t="s">
        <v>317</v>
      </c>
      <c r="B34" s="272"/>
      <c r="C34" s="272"/>
      <c r="D34" s="272"/>
      <c r="E34" s="272"/>
      <c r="F34" s="272"/>
      <c r="G34" s="28">
        <v>26</v>
      </c>
      <c r="H34" s="49">
        <v>0</v>
      </c>
      <c r="I34" s="49">
        <v>0</v>
      </c>
    </row>
    <row r="35" spans="1:9" ht="25.9" customHeight="1" x14ac:dyDescent="0.2">
      <c r="A35" s="279" t="s">
        <v>468</v>
      </c>
      <c r="B35" s="279"/>
      <c r="C35" s="279"/>
      <c r="D35" s="279"/>
      <c r="E35" s="279"/>
      <c r="F35" s="279"/>
      <c r="G35" s="29">
        <v>27</v>
      </c>
      <c r="H35" s="50">
        <f>SUM(H30:H34)</f>
        <v>0</v>
      </c>
      <c r="I35" s="50">
        <f>SUM(I30:I34)</f>
        <v>0</v>
      </c>
    </row>
    <row r="36" spans="1:9" ht="28.15" customHeight="1" x14ac:dyDescent="0.2">
      <c r="A36" s="276" t="s">
        <v>466</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79" t="s">
        <v>469</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79" t="s">
        <v>470</v>
      </c>
      <c r="B48" s="279"/>
      <c r="C48" s="279"/>
      <c r="D48" s="279"/>
      <c r="E48" s="279"/>
      <c r="F48" s="279"/>
      <c r="G48" s="29">
        <v>39</v>
      </c>
      <c r="H48" s="50">
        <f>H47+H46+H45+H44+H43</f>
        <v>0</v>
      </c>
      <c r="I48" s="50">
        <f>I47+I46+I45+I44+I43</f>
        <v>0</v>
      </c>
    </row>
    <row r="49" spans="1:9" ht="25.9" customHeight="1" x14ac:dyDescent="0.2">
      <c r="A49" s="280" t="s">
        <v>471</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v>0</v>
      </c>
      <c r="I50" s="49">
        <v>0</v>
      </c>
    </row>
    <row r="51" spans="1:9" ht="25.9" customHeight="1" x14ac:dyDescent="0.2">
      <c r="A51" s="280" t="s">
        <v>472</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v>0</v>
      </c>
      <c r="I52" s="49">
        <v>0</v>
      </c>
    </row>
    <row r="53" spans="1:9" ht="31.9" customHeight="1" x14ac:dyDescent="0.2">
      <c r="A53" s="276" t="s">
        <v>473</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5" zoomScale="70" zoomScaleNormal="100" zoomScaleSheetLayoutView="70" workbookViewId="0">
      <selection activeCell="V57" sqref="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44562</v>
      </c>
      <c r="F2" s="4" t="s">
        <v>332</v>
      </c>
      <c r="G2" s="9">
        <v>44651</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474</v>
      </c>
      <c r="Q4" s="57" t="s">
        <v>347</v>
      </c>
      <c r="R4" s="57" t="s">
        <v>348</v>
      </c>
      <c r="S4" s="57" t="s">
        <v>475</v>
      </c>
      <c r="T4" s="57" t="s">
        <v>476</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477</v>
      </c>
      <c r="T5" s="124" t="s">
        <v>478</v>
      </c>
      <c r="U5" s="124" t="s">
        <v>479</v>
      </c>
      <c r="V5" s="124" t="s">
        <v>480</v>
      </c>
      <c r="W5" s="124" t="s">
        <v>481</v>
      </c>
      <c r="X5" s="124">
        <v>19</v>
      </c>
      <c r="Y5" s="125" t="s">
        <v>482</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169186800</v>
      </c>
      <c r="I7" s="60">
        <v>88107087</v>
      </c>
      <c r="J7" s="60">
        <v>8459340</v>
      </c>
      <c r="K7" s="60">
        <v>8904560</v>
      </c>
      <c r="L7" s="60">
        <v>1066316</v>
      </c>
      <c r="M7" s="60">
        <v>0</v>
      </c>
      <c r="N7" s="60">
        <v>22889786</v>
      </c>
      <c r="O7" s="60">
        <v>0</v>
      </c>
      <c r="P7" s="60">
        <v>0</v>
      </c>
      <c r="Q7" s="60">
        <v>0</v>
      </c>
      <c r="R7" s="60">
        <v>0</v>
      </c>
      <c r="S7" s="60">
        <v>0</v>
      </c>
      <c r="T7" s="60">
        <v>0</v>
      </c>
      <c r="U7" s="60">
        <v>113640559</v>
      </c>
      <c r="V7" s="60">
        <v>-9817090</v>
      </c>
      <c r="W7" s="61">
        <f>H7+I7+J7+K7-L7+M7+N7+O7+P7+Q7+R7+U7+V7+S7+T7</f>
        <v>400304726</v>
      </c>
      <c r="X7" s="60">
        <v>0</v>
      </c>
      <c r="Y7" s="61">
        <f>W7+X7</f>
        <v>400304726</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c r="V9" s="60">
        <v>0</v>
      </c>
      <c r="W9" s="61">
        <f t="shared" si="0"/>
        <v>0</v>
      </c>
      <c r="X9" s="60">
        <v>0</v>
      </c>
      <c r="Y9" s="61">
        <f t="shared" si="1"/>
        <v>0</v>
      </c>
    </row>
    <row r="10" spans="1:25" ht="24" customHeight="1" x14ac:dyDescent="0.2">
      <c r="A10" s="301" t="s">
        <v>367</v>
      </c>
      <c r="B10" s="301"/>
      <c r="C10" s="301"/>
      <c r="D10" s="301"/>
      <c r="E10" s="301"/>
      <c r="F10" s="301"/>
      <c r="G10" s="7">
        <v>4</v>
      </c>
      <c r="H10" s="61">
        <f>H7+H8+H9</f>
        <v>169186800</v>
      </c>
      <c r="I10" s="61">
        <f t="shared" ref="I10:Y10" si="2">I7+I8+I9</f>
        <v>88107087</v>
      </c>
      <c r="J10" s="61">
        <f t="shared" si="2"/>
        <v>8459340</v>
      </c>
      <c r="K10" s="61">
        <f t="shared" si="2"/>
        <v>8904560</v>
      </c>
      <c r="L10" s="61">
        <f t="shared" si="2"/>
        <v>1066316</v>
      </c>
      <c r="M10" s="61">
        <f t="shared" si="2"/>
        <v>0</v>
      </c>
      <c r="N10" s="61">
        <f t="shared" si="2"/>
        <v>22889786</v>
      </c>
      <c r="O10" s="61">
        <f t="shared" si="2"/>
        <v>0</v>
      </c>
      <c r="P10" s="61">
        <f t="shared" si="2"/>
        <v>0</v>
      </c>
      <c r="Q10" s="61">
        <f t="shared" si="2"/>
        <v>0</v>
      </c>
      <c r="R10" s="61">
        <f t="shared" si="2"/>
        <v>0</v>
      </c>
      <c r="S10" s="61">
        <f t="shared" si="2"/>
        <v>0</v>
      </c>
      <c r="T10" s="61">
        <f t="shared" si="2"/>
        <v>0</v>
      </c>
      <c r="U10" s="61">
        <f t="shared" si="2"/>
        <v>113640559</v>
      </c>
      <c r="V10" s="61">
        <f t="shared" si="2"/>
        <v>-9817090</v>
      </c>
      <c r="W10" s="61">
        <f t="shared" si="2"/>
        <v>400304726</v>
      </c>
      <c r="X10" s="61">
        <f t="shared" si="2"/>
        <v>0</v>
      </c>
      <c r="Y10" s="61">
        <f t="shared" si="2"/>
        <v>400304726</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f>'Balance sheet'!H94</f>
        <v>27581421</v>
      </c>
      <c r="W11" s="61">
        <f t="shared" ref="W11:W29" si="3">H11+I11+J11+K11-L11+M11+N11+O11+P11+Q11+R11+U11+V11+S11+T11</f>
        <v>27581421</v>
      </c>
      <c r="X11" s="60">
        <v>0</v>
      </c>
      <c r="Y11" s="61">
        <f t="shared" ref="Y11:Y29" si="4">W11+X11</f>
        <v>27581421</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483</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484</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485</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486</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5" t="s">
        <v>487</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488</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489</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f>V7</f>
        <v>-9817090</v>
      </c>
      <c r="V27" s="60">
        <f>-V7</f>
        <v>9817090</v>
      </c>
      <c r="W27" s="61">
        <f t="shared" si="3"/>
        <v>0</v>
      </c>
      <c r="X27" s="60">
        <v>0</v>
      </c>
      <c r="Y27" s="61">
        <f t="shared" si="4"/>
        <v>0</v>
      </c>
    </row>
    <row r="28" spans="1:25" x14ac:dyDescent="0.2">
      <c r="A28" s="295" t="s">
        <v>490</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5" t="s">
        <v>491</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492</v>
      </c>
      <c r="B30" s="296"/>
      <c r="C30" s="296"/>
      <c r="D30" s="296"/>
      <c r="E30" s="296"/>
      <c r="F30" s="296"/>
      <c r="G30" s="8">
        <v>24</v>
      </c>
      <c r="H30" s="63">
        <f>SUM(H10:H29)</f>
        <v>169186800</v>
      </c>
      <c r="I30" s="63">
        <f t="shared" ref="I30:Y30" si="5">SUM(I10:I29)</f>
        <v>88107087</v>
      </c>
      <c r="J30" s="63">
        <f t="shared" si="5"/>
        <v>8459340</v>
      </c>
      <c r="K30" s="63">
        <f t="shared" si="5"/>
        <v>8904560</v>
      </c>
      <c r="L30" s="63">
        <f t="shared" si="5"/>
        <v>1066316</v>
      </c>
      <c r="M30" s="63">
        <f t="shared" si="5"/>
        <v>0</v>
      </c>
      <c r="N30" s="63">
        <f t="shared" si="5"/>
        <v>22889786</v>
      </c>
      <c r="O30" s="63">
        <f t="shared" si="5"/>
        <v>0</v>
      </c>
      <c r="P30" s="63">
        <f t="shared" si="5"/>
        <v>0</v>
      </c>
      <c r="Q30" s="63">
        <f t="shared" si="5"/>
        <v>0</v>
      </c>
      <c r="R30" s="63">
        <f t="shared" si="5"/>
        <v>0</v>
      </c>
      <c r="S30" s="63">
        <f t="shared" si="5"/>
        <v>0</v>
      </c>
      <c r="T30" s="63">
        <f t="shared" si="5"/>
        <v>0</v>
      </c>
      <c r="U30" s="63">
        <f t="shared" si="5"/>
        <v>103823469</v>
      </c>
      <c r="V30" s="63">
        <f t="shared" si="5"/>
        <v>27581421</v>
      </c>
      <c r="W30" s="63">
        <f t="shared" si="5"/>
        <v>427886147</v>
      </c>
      <c r="X30" s="63">
        <f t="shared" si="5"/>
        <v>0</v>
      </c>
      <c r="Y30" s="63">
        <f t="shared" si="5"/>
        <v>427886147</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91" t="s">
        <v>493</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27581421</v>
      </c>
      <c r="W33" s="61">
        <f t="shared" si="7"/>
        <v>27581421</v>
      </c>
      <c r="X33" s="61">
        <f t="shared" si="7"/>
        <v>0</v>
      </c>
      <c r="Y33" s="61">
        <f t="shared" si="7"/>
        <v>27581421</v>
      </c>
    </row>
    <row r="34" spans="1:25" ht="30.75" customHeight="1" x14ac:dyDescent="0.2">
      <c r="A34" s="293" t="s">
        <v>494</v>
      </c>
      <c r="B34" s="294"/>
      <c r="C34" s="294"/>
      <c r="D34" s="294"/>
      <c r="E34" s="294"/>
      <c r="F34" s="29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-9817090</v>
      </c>
      <c r="V34" s="63">
        <f t="shared" si="8"/>
        <v>9817090</v>
      </c>
      <c r="W34" s="63">
        <f t="shared" si="8"/>
        <v>0</v>
      </c>
      <c r="X34" s="63">
        <f t="shared" si="8"/>
        <v>0</v>
      </c>
      <c r="Y34" s="63">
        <f t="shared" si="8"/>
        <v>0</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f>H30</f>
        <v>169186800</v>
      </c>
      <c r="I36" s="60">
        <f t="shared" ref="I36:T36" si="9">I30</f>
        <v>88107087</v>
      </c>
      <c r="J36" s="60">
        <f t="shared" si="9"/>
        <v>8459340</v>
      </c>
      <c r="K36" s="60">
        <f t="shared" si="9"/>
        <v>8904560</v>
      </c>
      <c r="L36" s="60">
        <f t="shared" si="9"/>
        <v>1066316</v>
      </c>
      <c r="M36" s="60">
        <f t="shared" si="9"/>
        <v>0</v>
      </c>
      <c r="N36" s="60">
        <f t="shared" si="9"/>
        <v>22889786</v>
      </c>
      <c r="O36" s="60">
        <f t="shared" si="9"/>
        <v>0</v>
      </c>
      <c r="P36" s="60">
        <f t="shared" si="9"/>
        <v>0</v>
      </c>
      <c r="Q36" s="60">
        <f t="shared" si="9"/>
        <v>0</v>
      </c>
      <c r="R36" s="60">
        <f t="shared" si="9"/>
        <v>0</v>
      </c>
      <c r="S36" s="60">
        <f t="shared" si="9"/>
        <v>0</v>
      </c>
      <c r="T36" s="60">
        <f t="shared" si="9"/>
        <v>0</v>
      </c>
      <c r="U36" s="60">
        <f>'Balance sheet'!H91</f>
        <v>103823469</v>
      </c>
      <c r="V36" s="60">
        <f>'Balance sheet'!H94</f>
        <v>27581421</v>
      </c>
      <c r="W36" s="61">
        <f>H36+I36+J36+K36-L36+M36+N36+O36+P36+Q36+R36+U36+V36+S36+T36</f>
        <v>427886147</v>
      </c>
      <c r="X36" s="60">
        <v>0</v>
      </c>
      <c r="Y36" s="61">
        <f t="shared" ref="Y36:Y38" si="10">W36+X36</f>
        <v>427886147</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1">H37+I37+J37+K37-L37+M37+N37+O37+P37+Q37+R37+U37+V37+S37+T37</f>
        <v>0</v>
      </c>
      <c r="X37" s="60">
        <v>0</v>
      </c>
      <c r="Y37" s="61">
        <f t="shared" si="10"/>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1"/>
        <v>0</v>
      </c>
      <c r="X38" s="60">
        <v>0</v>
      </c>
      <c r="Y38" s="61">
        <f t="shared" si="10"/>
        <v>0</v>
      </c>
    </row>
    <row r="39" spans="1:25" ht="25.5" customHeight="1" x14ac:dyDescent="0.2">
      <c r="A39" s="301" t="s">
        <v>495</v>
      </c>
      <c r="B39" s="301"/>
      <c r="C39" s="301"/>
      <c r="D39" s="301"/>
      <c r="E39" s="301"/>
      <c r="F39" s="301"/>
      <c r="G39" s="7">
        <v>31</v>
      </c>
      <c r="H39" s="61">
        <f>H36+H37+H38</f>
        <v>169186800</v>
      </c>
      <c r="I39" s="61">
        <f t="shared" ref="I39:Y39" si="12">I36+I37+I38</f>
        <v>88107087</v>
      </c>
      <c r="J39" s="61">
        <f t="shared" si="12"/>
        <v>8459340</v>
      </c>
      <c r="K39" s="61">
        <f t="shared" si="12"/>
        <v>8904560</v>
      </c>
      <c r="L39" s="61">
        <f t="shared" si="12"/>
        <v>1066316</v>
      </c>
      <c r="M39" s="61">
        <f t="shared" si="12"/>
        <v>0</v>
      </c>
      <c r="N39" s="61">
        <f t="shared" si="12"/>
        <v>22889786</v>
      </c>
      <c r="O39" s="61">
        <f t="shared" si="12"/>
        <v>0</v>
      </c>
      <c r="P39" s="61">
        <f t="shared" si="12"/>
        <v>0</v>
      </c>
      <c r="Q39" s="61">
        <f t="shared" si="12"/>
        <v>0</v>
      </c>
      <c r="R39" s="61">
        <f t="shared" si="12"/>
        <v>0</v>
      </c>
      <c r="S39" s="61">
        <f t="shared" si="12"/>
        <v>0</v>
      </c>
      <c r="T39" s="61">
        <f t="shared" si="12"/>
        <v>0</v>
      </c>
      <c r="U39" s="61">
        <f t="shared" si="12"/>
        <v>103823469</v>
      </c>
      <c r="V39" s="61">
        <f t="shared" si="12"/>
        <v>27581421</v>
      </c>
      <c r="W39" s="61">
        <f t="shared" si="12"/>
        <v>427886147</v>
      </c>
      <c r="X39" s="61">
        <f t="shared" si="12"/>
        <v>0</v>
      </c>
      <c r="Y39" s="61">
        <f t="shared" si="12"/>
        <v>427886147</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f>'Balance sheet'!I94</f>
        <v>18685010</v>
      </c>
      <c r="W40" s="61">
        <f t="shared" ref="W40:W58" si="13">H40+I40+J40+K40-L40+M40+N40+O40+P40+Q40+R40+U40+V40+S40+T40</f>
        <v>18685010</v>
      </c>
      <c r="X40" s="60">
        <v>0</v>
      </c>
      <c r="Y40" s="61">
        <f t="shared" ref="Y40:Y58" si="14">W40+X40</f>
        <v>18685010</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3"/>
        <v>0</v>
      </c>
      <c r="X41" s="60">
        <v>0</v>
      </c>
      <c r="Y41" s="61">
        <f t="shared" si="14"/>
        <v>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3"/>
        <v>0</v>
      </c>
      <c r="X42" s="60">
        <v>0</v>
      </c>
      <c r="Y42" s="61">
        <f t="shared" si="14"/>
        <v>0</v>
      </c>
    </row>
    <row r="43" spans="1:25" ht="20.25" customHeight="1" x14ac:dyDescent="0.2">
      <c r="A43" s="295" t="s">
        <v>483</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3"/>
        <v>0</v>
      </c>
      <c r="X43" s="60">
        <v>0</v>
      </c>
      <c r="Y43" s="61">
        <f t="shared" si="14"/>
        <v>0</v>
      </c>
    </row>
    <row r="44" spans="1:25" ht="21" customHeight="1" x14ac:dyDescent="0.2">
      <c r="A44" s="295" t="s">
        <v>496</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3"/>
        <v>0</v>
      </c>
      <c r="X44" s="60">
        <v>0</v>
      </c>
      <c r="Y44" s="61">
        <f t="shared" si="14"/>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3"/>
        <v>0</v>
      </c>
      <c r="X45" s="60">
        <v>0</v>
      </c>
      <c r="Y45" s="61">
        <f t="shared" si="14"/>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3"/>
        <v>0</v>
      </c>
      <c r="X46" s="60">
        <v>0</v>
      </c>
      <c r="Y46" s="61">
        <f t="shared" si="14"/>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3"/>
        <v>0</v>
      </c>
      <c r="X47" s="60">
        <v>0</v>
      </c>
      <c r="Y47" s="61">
        <f t="shared" si="14"/>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3"/>
        <v>0</v>
      </c>
      <c r="X48" s="60">
        <v>0</v>
      </c>
      <c r="Y48" s="61">
        <f t="shared" si="14"/>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3"/>
        <v>0</v>
      </c>
      <c r="X49" s="60">
        <v>0</v>
      </c>
      <c r="Y49" s="61">
        <f t="shared" si="14"/>
        <v>0</v>
      </c>
    </row>
    <row r="50" spans="1:25" ht="24" customHeight="1" x14ac:dyDescent="0.2">
      <c r="A50" s="295" t="s">
        <v>484</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3"/>
        <v>0</v>
      </c>
      <c r="X50" s="60">
        <v>0</v>
      </c>
      <c r="Y50" s="61">
        <f t="shared" si="14"/>
        <v>0</v>
      </c>
    </row>
    <row r="51" spans="1:25" ht="26.25" customHeight="1" x14ac:dyDescent="0.2">
      <c r="A51" s="295" t="s">
        <v>485</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3"/>
        <v>0</v>
      </c>
      <c r="X51" s="60">
        <v>0</v>
      </c>
      <c r="Y51" s="61">
        <f t="shared" si="14"/>
        <v>0</v>
      </c>
    </row>
    <row r="52" spans="1:25" ht="22.5" customHeight="1" x14ac:dyDescent="0.2">
      <c r="A52" s="295" t="s">
        <v>486</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3"/>
        <v>0</v>
      </c>
      <c r="X52" s="60">
        <v>0</v>
      </c>
      <c r="Y52" s="61">
        <f t="shared" si="14"/>
        <v>0</v>
      </c>
    </row>
    <row r="53" spans="1:25" x14ac:dyDescent="0.2">
      <c r="A53" s="295" t="s">
        <v>497</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3"/>
        <v>0</v>
      </c>
      <c r="X53" s="60">
        <v>0</v>
      </c>
      <c r="Y53" s="61">
        <f t="shared" si="14"/>
        <v>0</v>
      </c>
    </row>
    <row r="54" spans="1:25" x14ac:dyDescent="0.2">
      <c r="A54" s="295" t="s">
        <v>487</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3"/>
        <v>0</v>
      </c>
      <c r="X54" s="60">
        <v>0</v>
      </c>
      <c r="Y54" s="61">
        <f t="shared" si="14"/>
        <v>0</v>
      </c>
    </row>
    <row r="55" spans="1:25" x14ac:dyDescent="0.2">
      <c r="A55" s="295" t="s">
        <v>488</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3"/>
        <v>0</v>
      </c>
      <c r="X55" s="60">
        <v>0</v>
      </c>
      <c r="Y55" s="61">
        <f t="shared" si="14"/>
        <v>0</v>
      </c>
    </row>
    <row r="56" spans="1:25" x14ac:dyDescent="0.2">
      <c r="A56" s="295" t="s">
        <v>489</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f>V36</f>
        <v>27581421</v>
      </c>
      <c r="V56" s="60">
        <f>-V36</f>
        <v>-27581421</v>
      </c>
      <c r="W56" s="61">
        <f t="shared" si="13"/>
        <v>0</v>
      </c>
      <c r="X56" s="60">
        <v>0</v>
      </c>
      <c r="Y56" s="61">
        <f t="shared" si="14"/>
        <v>0</v>
      </c>
    </row>
    <row r="57" spans="1:25" x14ac:dyDescent="0.2">
      <c r="A57" s="295" t="s">
        <v>498</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3"/>
        <v>0</v>
      </c>
      <c r="X57" s="60">
        <v>0</v>
      </c>
      <c r="Y57" s="61">
        <f t="shared" si="14"/>
        <v>0</v>
      </c>
    </row>
    <row r="58" spans="1:25" x14ac:dyDescent="0.2">
      <c r="A58" s="295" t="s">
        <v>491</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3"/>
        <v>0</v>
      </c>
      <c r="X58" s="126">
        <v>0</v>
      </c>
      <c r="Y58" s="127">
        <f t="shared" si="14"/>
        <v>0</v>
      </c>
    </row>
    <row r="59" spans="1:25" ht="25.5" customHeight="1" x14ac:dyDescent="0.2">
      <c r="A59" s="296" t="s">
        <v>499</v>
      </c>
      <c r="B59" s="296"/>
      <c r="C59" s="296"/>
      <c r="D59" s="296"/>
      <c r="E59" s="296"/>
      <c r="F59" s="296"/>
      <c r="G59" s="8">
        <v>51</v>
      </c>
      <c r="H59" s="63">
        <f t="shared" ref="H59:T59" si="15">SUM(H39:H58)</f>
        <v>169186800</v>
      </c>
      <c r="I59" s="63">
        <f t="shared" si="15"/>
        <v>88107087</v>
      </c>
      <c r="J59" s="63">
        <f t="shared" si="15"/>
        <v>8459340</v>
      </c>
      <c r="K59" s="63">
        <f t="shared" si="15"/>
        <v>8904560</v>
      </c>
      <c r="L59" s="63">
        <f t="shared" si="15"/>
        <v>1066316</v>
      </c>
      <c r="M59" s="63">
        <f t="shared" si="15"/>
        <v>0</v>
      </c>
      <c r="N59" s="63">
        <f t="shared" si="15"/>
        <v>22889786</v>
      </c>
      <c r="O59" s="63">
        <f t="shared" si="15"/>
        <v>0</v>
      </c>
      <c r="P59" s="63">
        <f t="shared" si="15"/>
        <v>0</v>
      </c>
      <c r="Q59" s="63">
        <f t="shared" si="15"/>
        <v>0</v>
      </c>
      <c r="R59" s="63">
        <f t="shared" si="15"/>
        <v>0</v>
      </c>
      <c r="S59" s="63">
        <f t="shared" si="15"/>
        <v>0</v>
      </c>
      <c r="T59" s="63">
        <f t="shared" si="15"/>
        <v>0</v>
      </c>
      <c r="U59" s="63">
        <f>SUM(U39:U58)</f>
        <v>131404890</v>
      </c>
      <c r="V59" s="63">
        <f>SUM(V39:V58)</f>
        <v>18685010</v>
      </c>
      <c r="W59" s="63">
        <f>SUM(W39:W58)</f>
        <v>446571157</v>
      </c>
      <c r="X59" s="63">
        <f>SUM(X39:X58)</f>
        <v>0</v>
      </c>
      <c r="Y59" s="63">
        <f>SUM(Y39:Y58)</f>
        <v>446571157</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501</v>
      </c>
      <c r="B61" s="292"/>
      <c r="C61" s="292"/>
      <c r="D61" s="292"/>
      <c r="E61" s="292"/>
      <c r="F61" s="292"/>
      <c r="G61" s="7">
        <v>52</v>
      </c>
      <c r="H61" s="61">
        <f t="shared" ref="H61:T61" si="16">SUM(H41:H49)</f>
        <v>0</v>
      </c>
      <c r="I61" s="61">
        <f t="shared" si="16"/>
        <v>0</v>
      </c>
      <c r="J61" s="61">
        <f t="shared" si="16"/>
        <v>0</v>
      </c>
      <c r="K61" s="61">
        <f t="shared" si="16"/>
        <v>0</v>
      </c>
      <c r="L61" s="61">
        <f t="shared" si="16"/>
        <v>0</v>
      </c>
      <c r="M61" s="61">
        <f t="shared" si="16"/>
        <v>0</v>
      </c>
      <c r="N61" s="61">
        <f t="shared" si="16"/>
        <v>0</v>
      </c>
      <c r="O61" s="61">
        <f t="shared" si="16"/>
        <v>0</v>
      </c>
      <c r="P61" s="61">
        <f t="shared" si="16"/>
        <v>0</v>
      </c>
      <c r="Q61" s="61">
        <f t="shared" si="16"/>
        <v>0</v>
      </c>
      <c r="R61" s="61">
        <f t="shared" si="16"/>
        <v>0</v>
      </c>
      <c r="S61" s="61">
        <f t="shared" si="16"/>
        <v>0</v>
      </c>
      <c r="T61" s="61">
        <f t="shared" si="16"/>
        <v>0</v>
      </c>
      <c r="U61" s="61">
        <f>SUM(U41:U49)</f>
        <v>0</v>
      </c>
      <c r="V61" s="61">
        <f>SUM(V41:V49)</f>
        <v>0</v>
      </c>
      <c r="W61" s="61">
        <f>SUM(W41:W49)</f>
        <v>0</v>
      </c>
      <c r="X61" s="61">
        <f>SUM(X41:X49)</f>
        <v>0</v>
      </c>
      <c r="Y61" s="61">
        <f>SUM(Y41:Y49)</f>
        <v>0</v>
      </c>
    </row>
    <row r="62" spans="1:25" ht="27.75" customHeight="1" x14ac:dyDescent="0.2">
      <c r="A62" s="291" t="s">
        <v>502</v>
      </c>
      <c r="B62" s="292"/>
      <c r="C62" s="292"/>
      <c r="D62" s="292"/>
      <c r="E62" s="292"/>
      <c r="F62" s="292"/>
      <c r="G62" s="7">
        <v>53</v>
      </c>
      <c r="H62" s="61">
        <f t="shared" ref="H62:T62" si="17">H40+H61</f>
        <v>0</v>
      </c>
      <c r="I62" s="61">
        <f t="shared" si="17"/>
        <v>0</v>
      </c>
      <c r="J62" s="61">
        <f t="shared" si="17"/>
        <v>0</v>
      </c>
      <c r="K62" s="61">
        <f t="shared" si="17"/>
        <v>0</v>
      </c>
      <c r="L62" s="61">
        <f t="shared" si="17"/>
        <v>0</v>
      </c>
      <c r="M62" s="61">
        <f t="shared" si="17"/>
        <v>0</v>
      </c>
      <c r="N62" s="61">
        <f t="shared" si="17"/>
        <v>0</v>
      </c>
      <c r="O62" s="61">
        <f t="shared" si="17"/>
        <v>0</v>
      </c>
      <c r="P62" s="61">
        <f t="shared" si="17"/>
        <v>0</v>
      </c>
      <c r="Q62" s="61">
        <f t="shared" si="17"/>
        <v>0</v>
      </c>
      <c r="R62" s="61">
        <f t="shared" si="17"/>
        <v>0</v>
      </c>
      <c r="S62" s="61">
        <f t="shared" si="17"/>
        <v>0</v>
      </c>
      <c r="T62" s="61">
        <f t="shared" si="17"/>
        <v>0</v>
      </c>
      <c r="U62" s="61">
        <f>U40+U61</f>
        <v>0</v>
      </c>
      <c r="V62" s="61">
        <f>V40+V61</f>
        <v>18685010</v>
      </c>
      <c r="W62" s="61">
        <f>W40+W61</f>
        <v>18685010</v>
      </c>
      <c r="X62" s="61">
        <f>X40+X61</f>
        <v>0</v>
      </c>
      <c r="Y62" s="61">
        <f>Y40+Y61</f>
        <v>18685010</v>
      </c>
    </row>
    <row r="63" spans="1:25" ht="29.25" customHeight="1" x14ac:dyDescent="0.2">
      <c r="A63" s="293" t="s">
        <v>500</v>
      </c>
      <c r="B63" s="294"/>
      <c r="C63" s="294"/>
      <c r="D63" s="294"/>
      <c r="E63" s="294"/>
      <c r="F63" s="294"/>
      <c r="G63" s="8">
        <v>54</v>
      </c>
      <c r="H63" s="63">
        <f t="shared" ref="H63:T63" si="18">SUM(H50:H58)</f>
        <v>0</v>
      </c>
      <c r="I63" s="63">
        <f t="shared" si="18"/>
        <v>0</v>
      </c>
      <c r="J63" s="63">
        <f t="shared" si="18"/>
        <v>0</v>
      </c>
      <c r="K63" s="63">
        <f t="shared" si="18"/>
        <v>0</v>
      </c>
      <c r="L63" s="63">
        <f t="shared" si="18"/>
        <v>0</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27581421</v>
      </c>
      <c r="V63" s="63">
        <f>SUM(V50:V58)</f>
        <v>-27581421</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60" zoomScaleNormal="91" workbookViewId="0">
      <selection sqref="A1:I40"/>
    </sheetView>
  </sheetViews>
  <sheetFormatPr defaultRowHeight="12.75" x14ac:dyDescent="0.2"/>
  <cols>
    <col min="6" max="6" width="24.140625" customWidth="1"/>
    <col min="9" max="9" width="127.7109375" customWidth="1"/>
  </cols>
  <sheetData>
    <row r="1" spans="1:9" x14ac:dyDescent="0.2">
      <c r="A1" s="321" t="s">
        <v>529</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ht="153.75" customHeight="1" x14ac:dyDescent="0.2">
      <c r="A22" s="322"/>
      <c r="B22" s="322"/>
      <c r="C22" s="322"/>
      <c r="D22" s="322"/>
      <c r="E22" s="322"/>
      <c r="F22" s="322"/>
      <c r="G22" s="322"/>
      <c r="H22" s="322"/>
      <c r="I22" s="322"/>
    </row>
    <row r="23" spans="1:9" ht="153.75" customHeight="1" x14ac:dyDescent="0.2">
      <c r="A23" s="322"/>
      <c r="B23" s="322"/>
      <c r="C23" s="322"/>
      <c r="D23" s="322"/>
      <c r="E23" s="322"/>
      <c r="F23" s="322"/>
      <c r="G23" s="322"/>
      <c r="H23" s="322"/>
      <c r="I23" s="322"/>
    </row>
    <row r="24" spans="1:9" ht="153.75" customHeight="1" x14ac:dyDescent="0.2">
      <c r="A24" s="322"/>
      <c r="B24" s="322"/>
      <c r="C24" s="322"/>
      <c r="D24" s="322"/>
      <c r="E24" s="322"/>
      <c r="F24" s="322"/>
      <c r="G24" s="322"/>
      <c r="H24" s="322"/>
      <c r="I24" s="322"/>
    </row>
    <row r="25" spans="1:9" ht="153.75" customHeight="1" x14ac:dyDescent="0.2">
      <c r="A25" s="322"/>
      <c r="B25" s="322"/>
      <c r="C25" s="322"/>
      <c r="D25" s="322"/>
      <c r="E25" s="322"/>
      <c r="F25" s="322"/>
      <c r="G25" s="322"/>
      <c r="H25" s="322"/>
      <c r="I25" s="322"/>
    </row>
    <row r="26" spans="1:9" ht="153.75" customHeight="1" x14ac:dyDescent="0.2">
      <c r="A26" s="322"/>
      <c r="B26" s="322"/>
      <c r="C26" s="322"/>
      <c r="D26" s="322"/>
      <c r="E26" s="322"/>
      <c r="F26" s="322"/>
      <c r="G26" s="322"/>
      <c r="H26" s="322"/>
      <c r="I26" s="322"/>
    </row>
    <row r="27" spans="1:9" ht="153.75" customHeight="1" x14ac:dyDescent="0.2">
      <c r="A27" s="322"/>
      <c r="B27" s="322"/>
      <c r="C27" s="322"/>
      <c r="D27" s="322"/>
      <c r="E27" s="322"/>
      <c r="F27" s="322"/>
      <c r="G27" s="322"/>
      <c r="H27" s="322"/>
      <c r="I27" s="322"/>
    </row>
    <row r="28" spans="1:9" ht="153.75" customHeight="1" x14ac:dyDescent="0.2">
      <c r="A28" s="322"/>
      <c r="B28" s="322"/>
      <c r="C28" s="322"/>
      <c r="D28" s="322"/>
      <c r="E28" s="322"/>
      <c r="F28" s="322"/>
      <c r="G28" s="322"/>
      <c r="H28" s="322"/>
      <c r="I28" s="322"/>
    </row>
    <row r="29" spans="1:9" ht="153.75" customHeight="1" x14ac:dyDescent="0.2">
      <c r="A29" s="322"/>
      <c r="B29" s="322"/>
      <c r="C29" s="322"/>
      <c r="D29" s="322"/>
      <c r="E29" s="322"/>
      <c r="F29" s="322"/>
      <c r="G29" s="322"/>
      <c r="H29" s="322"/>
      <c r="I29" s="322"/>
    </row>
    <row r="30" spans="1:9" ht="153.75" customHeight="1" x14ac:dyDescent="0.2">
      <c r="A30" s="322"/>
      <c r="B30" s="322"/>
      <c r="C30" s="322"/>
      <c r="D30" s="322"/>
      <c r="E30" s="322"/>
      <c r="F30" s="322"/>
      <c r="G30" s="322"/>
      <c r="H30" s="322"/>
      <c r="I30" s="322"/>
    </row>
    <row r="31" spans="1:9" ht="118.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3.75" customHeight="1" x14ac:dyDescent="0.2">
      <c r="A33" s="322"/>
      <c r="B33" s="322"/>
      <c r="C33" s="322"/>
      <c r="D33" s="322"/>
      <c r="E33" s="322"/>
      <c r="F33" s="322"/>
      <c r="G33" s="322"/>
      <c r="H33" s="322"/>
      <c r="I33" s="322"/>
    </row>
    <row r="34" spans="1:9" ht="3.75" customHeight="1" x14ac:dyDescent="0.2">
      <c r="A34" s="322"/>
      <c r="B34" s="322"/>
      <c r="C34" s="322"/>
      <c r="D34" s="322"/>
      <c r="E34" s="322"/>
      <c r="F34" s="322"/>
      <c r="G34" s="322"/>
      <c r="H34" s="322"/>
      <c r="I34" s="322"/>
    </row>
    <row r="35" spans="1:9" ht="3.75" customHeight="1" x14ac:dyDescent="0.2">
      <c r="A35" s="322"/>
      <c r="B35" s="322"/>
      <c r="C35" s="322"/>
      <c r="D35" s="322"/>
      <c r="E35" s="322"/>
      <c r="F35" s="322"/>
      <c r="G35" s="322"/>
      <c r="H35" s="322"/>
      <c r="I35" s="322"/>
    </row>
    <row r="36" spans="1:9" ht="3.75" customHeight="1" x14ac:dyDescent="0.2">
      <c r="A36" s="322"/>
      <c r="B36" s="322"/>
      <c r="C36" s="322"/>
      <c r="D36" s="322"/>
      <c r="E36" s="322"/>
      <c r="F36" s="322"/>
      <c r="G36" s="322"/>
      <c r="H36" s="322"/>
      <c r="I36" s="322"/>
    </row>
    <row r="37" spans="1:9" ht="3.75" customHeight="1" x14ac:dyDescent="0.2">
      <c r="A37" s="322"/>
      <c r="B37" s="322"/>
      <c r="C37" s="322"/>
      <c r="D37" s="322"/>
      <c r="E37" s="322"/>
      <c r="F37" s="322"/>
      <c r="G37" s="322"/>
      <c r="H37" s="322"/>
      <c r="I37" s="322"/>
    </row>
    <row r="38" spans="1:9" ht="3.75" customHeight="1" x14ac:dyDescent="0.2">
      <c r="A38" s="322"/>
      <c r="B38" s="322"/>
      <c r="C38" s="322"/>
      <c r="D38" s="322"/>
      <c r="E38" s="322"/>
      <c r="F38" s="322"/>
      <c r="G38" s="322"/>
      <c r="H38" s="322"/>
      <c r="I38" s="322"/>
    </row>
    <row r="39" spans="1:9" ht="3.75" customHeight="1" x14ac:dyDescent="0.2">
      <c r="A39" s="322"/>
      <c r="B39" s="322"/>
      <c r="C39" s="322"/>
      <c r="D39" s="322"/>
      <c r="E39" s="322"/>
      <c r="F39" s="322"/>
      <c r="G39" s="322"/>
      <c r="H39" s="322"/>
      <c r="I39" s="322"/>
    </row>
    <row r="40" spans="1:9" ht="3.75" customHeight="1" x14ac:dyDescent="0.2">
      <c r="A40" s="322"/>
      <c r="B40" s="322"/>
      <c r="C40" s="322"/>
      <c r="D40" s="322"/>
      <c r="E40" s="322"/>
      <c r="F40" s="322"/>
      <c r="G40" s="322"/>
      <c r="H40" s="322"/>
      <c r="I40" s="322"/>
    </row>
  </sheetData>
  <mergeCells count="1">
    <mergeCell ref="A1:I40"/>
  </mergeCells>
  <pageMargins left="0.70866141732283472" right="0.70866141732283472" top="0.74803149606299213" bottom="0.74803149606299213" header="0.31496062992125984" footer="0.31496062992125984"/>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2022-04-27T15:49:19Z</cp:lastPrinted>
  <dcterms:created xsi:type="dcterms:W3CDTF">2008-10-17T11:51:54Z</dcterms:created>
  <dcterms:modified xsi:type="dcterms:W3CDTF">2022-04-27T15:49:28Z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