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4. predan 30.07.2024\ENG\Nekonsolidirano\"/>
    </mc:Choice>
  </mc:AlternateContent>
  <xr:revisionPtr revIDLastSave="0" documentId="13_ncr:1_{1A53A435-D61A-440B-9004-17741AD0701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40" i="22" l="1"/>
  <c r="V36" i="22"/>
  <c r="V56" i="22" s="1"/>
  <c r="U36" i="22"/>
  <c r="N36" i="22"/>
  <c r="M36" i="22"/>
  <c r="L36" i="22"/>
  <c r="K36" i="22"/>
  <c r="J36" i="22"/>
  <c r="I36" i="22"/>
  <c r="H36" i="22"/>
  <c r="V11" i="22"/>
  <c r="V27" i="22"/>
  <c r="U27" i="22"/>
  <c r="W37" i="22"/>
  <c r="W38" i="22"/>
  <c r="U56" i="22" l="1"/>
  <c r="Y38" i="22"/>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51" i="21"/>
  <c r="J63" i="19"/>
  <c r="K64" i="19"/>
  <c r="I53" i="21"/>
  <c r="K63" i="19"/>
  <c r="K67" i="19"/>
  <c r="K66" i="19"/>
  <c r="K89" i="19" s="1"/>
  <c r="K109" i="19" s="1"/>
  <c r="K68" i="19"/>
  <c r="H64" i="19"/>
  <c r="I72" i="18"/>
  <c r="I134" i="18" s="1"/>
  <c r="I62" i="19"/>
  <c r="I63" i="19"/>
  <c r="I64" i="19"/>
  <c r="H62" i="19"/>
  <c r="H63" i="19"/>
  <c r="J62" i="19"/>
  <c r="J64" i="19"/>
  <c r="J66" i="19" l="1"/>
  <c r="J89" i="19" s="1"/>
  <c r="J109" i="19" s="1"/>
  <c r="I8" i="20"/>
  <c r="I18" i="20" s="1"/>
  <c r="I24" i="20" s="1"/>
  <c r="I27" i="20" s="1"/>
  <c r="I57" i="20" s="1"/>
  <c r="I59" i="20" s="1"/>
  <c r="H66" i="19"/>
  <c r="H89" i="19" s="1"/>
  <c r="H109" i="19" s="1"/>
  <c r="H8" i="20"/>
  <c r="H18" i="20" s="1"/>
  <c r="H24" i="20" s="1"/>
  <c r="H27" i="20" s="1"/>
  <c r="H57" i="20" s="1"/>
  <c r="H59" i="20" s="1"/>
  <c r="H67" i="19"/>
  <c r="H68" i="19"/>
  <c r="I66" i="19"/>
  <c r="I89" i="19" s="1"/>
  <c r="I109" i="19" s="1"/>
  <c r="I68" i="19"/>
  <c r="I67" i="19"/>
  <c r="J67" i="19"/>
  <c r="J68" i="19"/>
</calcChain>
</file>

<file path=xl/sharedStrings.xml><?xml version="1.0" encoding="utf-8"?>
<sst xmlns="http://schemas.openxmlformats.org/spreadsheetml/2006/main" count="540" uniqueCount="524">
  <si>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</si>
  <si>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</si>
  <si>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</si>
  <si>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</si>
  <si>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</si>
  <si>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</si>
  <si>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</si>
  <si>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</si>
  <si>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</si>
  <si>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</si>
  <si>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</si>
  <si>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</si>
  <si>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</si>
  <si>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</si>
  <si>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</si>
  <si>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</si>
  <si>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</si>
  <si>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</si>
  <si>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</si>
  <si>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</si>
  <si>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</si>
  <si>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</si>
  <si>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</si>
  <si>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</si>
  <si>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</si>
  <si>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</si>
  <si>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</si>
  <si>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</si>
  <si>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</si>
  <si>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</si>
  <si>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</si>
  <si>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</si>
  <si>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</si>
  <si>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</si>
  <si>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</si>
  <si>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</si>
  <si>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</si>
  <si>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</si>
  <si>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</si>
  <si>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</si>
  <si>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</si>
  <si>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</si>
  <si>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</si>
  <si>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</si>
  <si>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</si>
  <si>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</si>
  <si>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</si>
  <si>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</si>
  <si>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</si>
  <si>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</si>
  <si>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</si>
  <si>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</si>
  <si>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</si>
  <si>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</si>
  <si>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</si>
  <si>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</si>
  <si>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</si>
  <si>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</si>
  <si>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</si>
  <si>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</si>
  <si>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</si>
  <si>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</si>
  <si>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</si>
  <si>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</si>
  <si>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</si>
  <si>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</si>
  <si>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</si>
  <si>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</si>
  <si>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</si>
  <si>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</si>
  <si>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</si>
  <si>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</si>
  <si>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</si>
  <si>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</si>
  <si>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</si>
  <si>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</si>
  <si>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</si>
  <si>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</si>
  <si>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</si>
  <si>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</si>
  <si>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</si>
  <si>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</si>
  <si>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</si>
  <si>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</si>
  <si>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</si>
  <si>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</si>
  <si>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</si>
  <si>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</si>
  <si>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</si>
  <si>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</si>
  <si>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</si>
  <si>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</si>
  <si>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</si>
  <si>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</si>
  <si>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</si>
  <si>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</si>
  <si>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</si>
  <si>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</si>
  <si>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</si>
  <si>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</si>
  <si>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</si>
  <si>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</si>
  <si>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</si>
  <si>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</si>
  <si>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</si>
  <si>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</si>
  <si>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</si>
  <si>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</si>
  <si>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</si>
  <si>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</si>
  <si>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</si>
  <si>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</si>
  <si>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</si>
  <si>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</si>
  <si>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</si>
  <si>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</si>
  <si>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</si>
  <si>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</si>
  <si>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</si>
  <si>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</si>
  <si>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</si>
  <si>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</si>
  <si>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</si>
  <si>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</si>
  <si>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</si>
  <si>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</si>
  <si>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</si>
  <si>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</si>
  <si>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</si>
  <si>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</si>
  <si>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</si>
  <si>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</si>
  <si>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</si>
  <si>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</si>
  <si>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</si>
  <si>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</si>
  <si>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</si>
  <si>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</si>
  <si>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</si>
  <si>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</si>
  <si>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</si>
  <si>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</si>
  <si>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</si>
  <si>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</si>
  <si>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</si>
  <si>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</si>
  <si>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</si>
  <si>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</si>
  <si>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</si>
  <si>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</si>
  <si>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</si>
  <si>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</si>
  <si>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</si>
  <si>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</si>
  <si>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</si>
  <si>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</si>
  <si>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</si>
  <si>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</si>
  <si>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</si>
  <si>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</si>
  <si>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</si>
  <si>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</si>
  <si>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</si>
  <si>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</si>
  <si>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</si>
  <si>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</si>
  <si>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</si>
  <si>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</si>
  <si>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</si>
  <si>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</si>
  <si>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</si>
  <si>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</si>
  <si>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</si>
  <si>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</si>
  <si>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</si>
  <si>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</si>
  <si>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</si>
  <si>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</si>
  <si>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</si>
  <si>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</si>
  <si>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</si>
  <si>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</si>
  <si>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</si>
  <si>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</si>
  <si>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</si>
  <si>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</si>
  <si>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</si>
  <si>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</si>
  <si>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</si>
  <si>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</si>
  <si>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</si>
  <si>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</si>
  <si>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</si>
  <si>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</si>
  <si>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</si>
  <si>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</si>
  <si>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</si>
  <si>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</si>
  <si>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</si>
  <si>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</si>
  <si>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</si>
  <si>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</si>
  <si>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</si>
  <si>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</si>
  <si>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</si>
  <si>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</si>
  <si>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</si>
  <si>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</si>
  <si>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</si>
  <si>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</si>
  <si>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</si>
  <si>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</si>
  <si>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</si>
  <si>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</si>
  <si>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</si>
  <si>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</si>
  <si>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</si>
  <si>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</si>
  <si>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</si>
  <si>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</si>
  <si>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</si>
  <si>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</si>
  <si>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</si>
  <si>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</si>
  <si>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</si>
  <si>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</si>
  <si>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</si>
  <si>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</si>
  <si>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</si>
  <si>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</si>
  <si>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</si>
  <si>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</si>
  <si>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</si>
  <si>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</si>
  <si>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</si>
  <si>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</si>
  <si>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</si>
  <si>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</si>
  <si>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</si>
  <si>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</si>
  <si>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</si>
  <si>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</si>
  <si>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</si>
  <si>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</si>
  <si>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</si>
  <si>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</si>
  <si>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</si>
  <si>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</si>
  <si>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</si>
  <si>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</si>
  <si>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</si>
  <si>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</si>
  <si>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</si>
  <si>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</si>
  <si>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</si>
  <si>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</si>
  <si>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</si>
  <si>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</si>
  <si>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</si>
  <si>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</si>
  <si>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</si>
  <si>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</si>
  <si>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</si>
  <si>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</si>
  <si>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</si>
  <si>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</si>
  <si>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</si>
  <si>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</si>
  <si>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</si>
  <si>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</si>
  <si>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</si>
  <si>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</si>
  <si>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</si>
  <si>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</si>
  <si>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</si>
  <si>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</si>
  <si>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</si>
  <si>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</si>
  <si>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</si>
  <si>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</si>
  <si>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</si>
  <si>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</si>
  <si>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</si>
  <si>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</si>
  <si>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</si>
  <si>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</si>
  <si>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</si>
  <si>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</si>
  <si>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</si>
  <si>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</si>
  <si>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</si>
  <si>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</si>
  <si>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</si>
  <si>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</si>
  <si>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</si>
  <si>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</si>
  <si>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</si>
  <si>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</si>
  <si>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</si>
  <si>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</si>
  <si>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</si>
  <si>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</si>
  <si>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</si>
  <si>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</si>
  <si>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</si>
  <si>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</si>
  <si>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</si>
  <si>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</si>
  <si>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</si>
  <si>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</si>
  <si>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</si>
  <si>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</si>
  <si>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</si>
  <si>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</si>
  <si>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</si>
  <si>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</si>
  <si>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</si>
  <si>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</si>
  <si>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</si>
  <si>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</si>
  <si>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</si>
  <si>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</si>
  <si>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</si>
  <si>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</si>
  <si>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</si>
  <si>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</si>
  <si>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</si>
  <si>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</si>
  <si>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</si>
  <si>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</si>
  <si>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</si>
  <si>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</si>
  <si>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</si>
  <si>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</si>
  <si>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</si>
  <si>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</si>
  <si>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</si>
  <si>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</si>
  <si>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</si>
  <si>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</si>
  <si>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</si>
  <si>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</si>
  <si>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</si>
  <si>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</si>
  <si>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</si>
  <si>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</si>
  <si>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</si>
  <si>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</si>
  <si>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</si>
  <si>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</si>
  <si>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</si>
  <si>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</si>
  <si>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</si>
  <si>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</si>
  <si>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</si>
  <si>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</si>
  <si>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</si>
  <si>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</si>
  <si>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</si>
  <si>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</si>
  <si>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</si>
  <si>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</si>
  <si>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</si>
  <si>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</si>
  <si>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</si>
  <si>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</si>
  <si>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</si>
  <si>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</si>
  <si>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</si>
  <si>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</si>
  <si>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</si>
  <si>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</si>
  <si>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</si>
  <si>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</si>
  <si>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</si>
  <si>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</si>
  <si>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</si>
  <si>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</si>
  <si>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</si>
  <si>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</si>
  <si>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</si>
  <si>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</si>
  <si>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</si>
  <si>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</si>
  <si>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</si>
  <si>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</si>
  <si>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</si>
  <si>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</si>
  <si>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</si>
  <si>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</si>
  <si>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</si>
  <si>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</si>
  <si>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</si>
  <si>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</si>
  <si>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</si>
  <si>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</si>
  <si>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</si>
  <si>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</si>
  <si>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</si>
  <si>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</si>
  <si>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</si>
  <si>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</si>
  <si>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</si>
  <si>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</si>
  <si>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</si>
  <si>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</si>
  <si>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</si>
  <si>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</si>
  <si>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</si>
  <si>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</si>
  <si>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</si>
  <si>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</si>
  <si>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</si>
  <si>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</si>
  <si>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</si>
  <si>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</si>
  <si>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</si>
  <si>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</si>
  <si>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</si>
  <si>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</si>
  <si>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</si>
  <si>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</si>
  <si>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</si>
  <si>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</si>
  <si>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</si>
  <si>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</si>
  <si>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</si>
  <si>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</si>
  <si>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</si>
  <si>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</si>
  <si>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</si>
  <si>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</si>
  <si>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</si>
  <si>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</si>
  <si>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</si>
  <si>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</si>
  <si>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</si>
  <si>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</si>
  <si>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</si>
  <si>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</si>
  <si>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</si>
  <si>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</si>
  <si>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</si>
  <si>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</si>
  <si>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</si>
  <si>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</si>
  <si>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</si>
  <si>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</si>
  <si>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</si>
  <si>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</si>
  <si>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</si>
  <si>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</si>
  <si>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</si>
  <si>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</si>
  <si>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</si>
  <si>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</si>
  <si>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</si>
  <si>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</si>
  <si>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</si>
  <si>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</si>
  <si>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</si>
  <si>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</si>
  <si>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</si>
  <si>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</si>
  <si>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</si>
  <si>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</si>
  <si>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</si>
  <si>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</si>
  <si>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</si>
  <si>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</si>
  <si>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</si>
  <si>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</si>
  <si>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</si>
  <si>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</si>
  <si>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</si>
  <si>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</si>
  <si>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</si>
  <si>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</si>
  <si>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</si>
  <si>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</si>
  <si>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</si>
  <si>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</si>
  <si>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</si>
  <si>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</si>
  <si>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</si>
  <si>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</si>
  <si>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</si>
  <si>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</si>
  <si>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</si>
  <si>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</si>
  <si>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</si>
  <si>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</si>
  <si>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</si>
  <si>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</si>
  <si>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</si>
  <si>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</si>
  <si>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</si>
  <si>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</si>
  <si>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</si>
  <si>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</si>
  <si>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</si>
  <si>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</si>
  <si>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</si>
  <si>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</si>
  <si>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</si>
  <si>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</si>
  <si>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</si>
  <si>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</si>
  <si>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</si>
  <si>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</si>
  <si>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</si>
  <si>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</si>
  <si>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</si>
  <si>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KN</t>
  </si>
  <si>
    <t>RN</t>
  </si>
  <si>
    <t>Ne</t>
  </si>
  <si>
    <t>DANIELA MARELIĆ</t>
  </si>
  <si>
    <t>020 603 223</t>
  </si>
  <si>
    <t>d.marelic@luka-ploce.hr</t>
  </si>
  <si>
    <t>Submitter: Luka Ploče d.d.</t>
  </si>
  <si>
    <t>balance as at  30.06.2024</t>
  </si>
  <si>
    <t>for the period  01.01.2024 to 30.06.2024</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</si>
  <si>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01.01.2024.-30.06.2024.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</si>
  <si>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Company Luka Ploče d.d.
a) Refer to the MANAGEMENT REPORT for quarter 2 of 2024.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finacial statements for the year ended 31 December 2023, have been applied to the quarterly reporting for 2024.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The principle activities of the Company: port services (handling of goods), storage  and wholesale and retail services in domestic and foreign trade.
2. Accounting policies consistent with those applied in the audited annual finacial statements for the year ended 31 December 2023, have been applied to the quarterly reporting for 2024. These are in accordance with International Financial Reporting Standards as adopted in the EU. 
3. The Company does not have any financial commitments, guarantees or contingencies that are not included in the balance sheet.
4. Refer to the MANAGEMENT REPORT for quarter 2 of 2024. 
5. The Company has liabilities relating to leases under IFRS 16 (4,412,634 EUR), long term bank borrowings for purchased PPE against which insurance policies have been secured (9,698,700 EUR) and liabilities towards the State for sold apartments sold on credit to its employees in accordance with the legal regulations of the Republic of Croatia in the ealry 1990's and which are secured by mortgages on the apartments (66,982EUR).
6. The average number of employees during quarter 2 of 2024: 392.
7. The Company has not capitalised on the cost of salaries in part or in full.
8. Deferred tax amounts to 185,673 EUR on 31 December 2023 and 30 June 2024.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2023. There were no changes to said in 2024. 
10. The share capital of the Company as at 30 June 2024 comprises 422,967 shares. The nominal value amounts to 53 EUR.
11. The Company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30.6.2024.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</si>
</sst>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5" sqref="A5:J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45292</v>
      </c>
      <c r="F4" s="175"/>
      <c r="G4" s="66" t="s">
        <v>3</v>
      </c>
      <c r="H4" s="174">
        <v>45473</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389</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513</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514</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515</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516</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517</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518</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0" sqref="A30:F30"/>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520</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519</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55846040</v>
      </c>
      <c r="I9" s="30">
        <f>I10+I17+I27+I38+I43</f>
        <v>59541483</v>
      </c>
    </row>
    <row r="10" spans="1:9" ht="12.75" customHeight="1" x14ac:dyDescent="0.2">
      <c r="A10" s="184" t="s">
        <v>50</v>
      </c>
      <c r="B10" s="184"/>
      <c r="C10" s="184"/>
      <c r="D10" s="184"/>
      <c r="E10" s="184"/>
      <c r="F10" s="184"/>
      <c r="G10" s="14">
        <v>3</v>
      </c>
      <c r="H10" s="30">
        <f>H11+H12+H13+H14+H15+H16</f>
        <v>18672</v>
      </c>
      <c r="I10" s="30">
        <f>I11+I12+I13+I14+I15+I16</f>
        <v>17258</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18672</v>
      </c>
      <c r="I16" s="29">
        <v>17258</v>
      </c>
    </row>
    <row r="17" spans="1:9" ht="12.75" customHeight="1" x14ac:dyDescent="0.2">
      <c r="A17" s="184" t="s">
        <v>55</v>
      </c>
      <c r="B17" s="184"/>
      <c r="C17" s="184"/>
      <c r="D17" s="184"/>
      <c r="E17" s="184"/>
      <c r="F17" s="184"/>
      <c r="G17" s="14">
        <v>10</v>
      </c>
      <c r="H17" s="30">
        <f>H18+H19+H20+H21+H22+H23+H24+H25+H26</f>
        <v>54543750</v>
      </c>
      <c r="I17" s="30">
        <f>I18+I19+I20+I21+I22+I23+I24+I25+I26</f>
        <v>55240578</v>
      </c>
    </row>
    <row r="18" spans="1:9" ht="12.75" customHeight="1" x14ac:dyDescent="0.2">
      <c r="A18" s="180" t="s">
        <v>56</v>
      </c>
      <c r="B18" s="180"/>
      <c r="C18" s="180"/>
      <c r="D18" s="180"/>
      <c r="E18" s="180"/>
      <c r="F18" s="180"/>
      <c r="G18" s="13">
        <v>11</v>
      </c>
      <c r="H18" s="29">
        <v>4827103</v>
      </c>
      <c r="I18" s="29">
        <v>4705840</v>
      </c>
    </row>
    <row r="19" spans="1:9" ht="12.75" customHeight="1" x14ac:dyDescent="0.2">
      <c r="A19" s="180" t="s">
        <v>57</v>
      </c>
      <c r="B19" s="180"/>
      <c r="C19" s="180"/>
      <c r="D19" s="180"/>
      <c r="E19" s="180"/>
      <c r="F19" s="180"/>
      <c r="G19" s="13">
        <v>12</v>
      </c>
      <c r="H19" s="29">
        <v>1016359</v>
      </c>
      <c r="I19" s="29">
        <v>1004261</v>
      </c>
    </row>
    <row r="20" spans="1:9" ht="12.75" customHeight="1" x14ac:dyDescent="0.2">
      <c r="A20" s="180" t="s">
        <v>58</v>
      </c>
      <c r="B20" s="180"/>
      <c r="C20" s="180"/>
      <c r="D20" s="180"/>
      <c r="E20" s="180"/>
      <c r="F20" s="180"/>
      <c r="G20" s="13">
        <v>13</v>
      </c>
      <c r="H20" s="29">
        <v>44864956</v>
      </c>
      <c r="I20" s="29">
        <v>45846060</v>
      </c>
    </row>
    <row r="21" spans="1:9" ht="12.75" customHeight="1" x14ac:dyDescent="0.2">
      <c r="A21" s="180" t="s">
        <v>59</v>
      </c>
      <c r="B21" s="180"/>
      <c r="C21" s="180"/>
      <c r="D21" s="180"/>
      <c r="E21" s="180"/>
      <c r="F21" s="180"/>
      <c r="G21" s="13">
        <v>14</v>
      </c>
      <c r="H21" s="29">
        <v>2561454</v>
      </c>
      <c r="I21" s="29">
        <v>3044421</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488268</v>
      </c>
      <c r="I23" s="29">
        <v>0</v>
      </c>
    </row>
    <row r="24" spans="1:9" ht="12.75" customHeight="1" x14ac:dyDescent="0.2">
      <c r="A24" s="180" t="s">
        <v>62</v>
      </c>
      <c r="B24" s="180"/>
      <c r="C24" s="180"/>
      <c r="D24" s="180"/>
      <c r="E24" s="180"/>
      <c r="F24" s="180"/>
      <c r="G24" s="13">
        <v>17</v>
      </c>
      <c r="H24" s="29">
        <v>575723</v>
      </c>
      <c r="I24" s="29">
        <v>432568</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209887</v>
      </c>
      <c r="I26" s="29">
        <v>207428</v>
      </c>
    </row>
    <row r="27" spans="1:9" ht="12.75" customHeight="1" x14ac:dyDescent="0.2">
      <c r="A27" s="184" t="s">
        <v>65</v>
      </c>
      <c r="B27" s="184"/>
      <c r="C27" s="184"/>
      <c r="D27" s="184"/>
      <c r="E27" s="184"/>
      <c r="F27" s="184"/>
      <c r="G27" s="14">
        <v>20</v>
      </c>
      <c r="H27" s="30">
        <f>SUM(H28:H37)</f>
        <v>1006230</v>
      </c>
      <c r="I27" s="30">
        <f>SUM(I28:I37)</f>
        <v>4006230</v>
      </c>
    </row>
    <row r="28" spans="1:9" ht="12.75" customHeight="1" x14ac:dyDescent="0.2">
      <c r="A28" s="180" t="s">
        <v>66</v>
      </c>
      <c r="B28" s="180"/>
      <c r="C28" s="180"/>
      <c r="D28" s="180"/>
      <c r="E28" s="180"/>
      <c r="F28" s="180"/>
      <c r="G28" s="13">
        <v>21</v>
      </c>
      <c r="H28" s="29">
        <v>995679</v>
      </c>
      <c r="I28" s="29">
        <v>3995679</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10551</v>
      </c>
      <c r="I31" s="29">
        <v>10551</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0</v>
      </c>
      <c r="I35" s="29">
        <v>0</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91715</v>
      </c>
      <c r="I38" s="30">
        <f>I39+I40+I41+I42</f>
        <v>91744</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91715</v>
      </c>
      <c r="I42" s="29">
        <v>91744</v>
      </c>
    </row>
    <row r="43" spans="1:9" ht="12.75" customHeight="1" x14ac:dyDescent="0.2">
      <c r="A43" s="180" t="s">
        <v>81</v>
      </c>
      <c r="B43" s="180"/>
      <c r="C43" s="180"/>
      <c r="D43" s="180"/>
      <c r="E43" s="180"/>
      <c r="F43" s="180"/>
      <c r="G43" s="13">
        <v>36</v>
      </c>
      <c r="H43" s="29">
        <v>185673</v>
      </c>
      <c r="I43" s="29">
        <v>185673</v>
      </c>
    </row>
    <row r="44" spans="1:9" ht="12.75" customHeight="1" x14ac:dyDescent="0.2">
      <c r="A44" s="182" t="s">
        <v>82</v>
      </c>
      <c r="B44" s="182"/>
      <c r="C44" s="182"/>
      <c r="D44" s="182"/>
      <c r="E44" s="182"/>
      <c r="F44" s="182"/>
      <c r="G44" s="14">
        <v>37</v>
      </c>
      <c r="H44" s="30">
        <f>H45+H53+H60+H70</f>
        <v>41896402</v>
      </c>
      <c r="I44" s="30">
        <f>I45+I53+I60+I70</f>
        <v>61620218</v>
      </c>
    </row>
    <row r="45" spans="1:9" ht="12.75" customHeight="1" x14ac:dyDescent="0.2">
      <c r="A45" s="184" t="s">
        <v>83</v>
      </c>
      <c r="B45" s="184"/>
      <c r="C45" s="184"/>
      <c r="D45" s="184"/>
      <c r="E45" s="184"/>
      <c r="F45" s="184"/>
      <c r="G45" s="14">
        <v>38</v>
      </c>
      <c r="H45" s="30">
        <f>SUM(H46:H52)</f>
        <v>936803</v>
      </c>
      <c r="I45" s="30">
        <f>SUM(I46:I52)</f>
        <v>1059775</v>
      </c>
    </row>
    <row r="46" spans="1:9" ht="12.75" customHeight="1" x14ac:dyDescent="0.2">
      <c r="A46" s="180" t="s">
        <v>84</v>
      </c>
      <c r="B46" s="180"/>
      <c r="C46" s="180"/>
      <c r="D46" s="180"/>
      <c r="E46" s="180"/>
      <c r="F46" s="180"/>
      <c r="G46" s="13">
        <v>39</v>
      </c>
      <c r="H46" s="29">
        <v>935938</v>
      </c>
      <c r="I46" s="29">
        <v>1059775</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0</v>
      </c>
      <c r="I49" s="29">
        <v>0</v>
      </c>
    </row>
    <row r="50" spans="1:9" ht="12.75" customHeight="1" x14ac:dyDescent="0.2">
      <c r="A50" s="180" t="s">
        <v>88</v>
      </c>
      <c r="B50" s="180"/>
      <c r="C50" s="180"/>
      <c r="D50" s="180"/>
      <c r="E50" s="180"/>
      <c r="F50" s="180"/>
      <c r="G50" s="13">
        <v>43</v>
      </c>
      <c r="H50" s="29">
        <v>865</v>
      </c>
      <c r="I50" s="29">
        <v>0</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23068645</v>
      </c>
      <c r="I53" s="30">
        <f>SUM(I54:I59)</f>
        <v>28964223</v>
      </c>
    </row>
    <row r="54" spans="1:9" ht="12.75" customHeight="1" x14ac:dyDescent="0.2">
      <c r="A54" s="180" t="s">
        <v>92</v>
      </c>
      <c r="B54" s="180"/>
      <c r="C54" s="180"/>
      <c r="D54" s="180"/>
      <c r="E54" s="180"/>
      <c r="F54" s="180"/>
      <c r="G54" s="13">
        <v>47</v>
      </c>
      <c r="H54" s="29">
        <v>0</v>
      </c>
      <c r="I54" s="29">
        <v>44746</v>
      </c>
    </row>
    <row r="55" spans="1:9" ht="23.45" customHeight="1" x14ac:dyDescent="0.2">
      <c r="A55" s="180" t="s">
        <v>93</v>
      </c>
      <c r="B55" s="180"/>
      <c r="C55" s="180"/>
      <c r="D55" s="180"/>
      <c r="E55" s="180"/>
      <c r="F55" s="180"/>
      <c r="G55" s="13">
        <v>48</v>
      </c>
      <c r="H55" s="29">
        <v>0</v>
      </c>
      <c r="I55" s="29">
        <v>0</v>
      </c>
    </row>
    <row r="56" spans="1:9" ht="12.75" customHeight="1" x14ac:dyDescent="0.2">
      <c r="A56" s="180" t="s">
        <v>94</v>
      </c>
      <c r="B56" s="180"/>
      <c r="C56" s="180"/>
      <c r="D56" s="180"/>
      <c r="E56" s="180"/>
      <c r="F56" s="180"/>
      <c r="G56" s="13">
        <v>49</v>
      </c>
      <c r="H56" s="29">
        <v>22169128</v>
      </c>
      <c r="I56" s="29">
        <v>27393539</v>
      </c>
    </row>
    <row r="57" spans="1:9" ht="12.75" customHeight="1" x14ac:dyDescent="0.2">
      <c r="A57" s="180" t="s">
        <v>95</v>
      </c>
      <c r="B57" s="180"/>
      <c r="C57" s="180"/>
      <c r="D57" s="180"/>
      <c r="E57" s="180"/>
      <c r="F57" s="180"/>
      <c r="G57" s="13">
        <v>50</v>
      </c>
      <c r="H57" s="29">
        <v>749</v>
      </c>
      <c r="I57" s="29">
        <v>964</v>
      </c>
    </row>
    <row r="58" spans="1:9" ht="12.75" customHeight="1" x14ac:dyDescent="0.2">
      <c r="A58" s="180" t="s">
        <v>96</v>
      </c>
      <c r="B58" s="180"/>
      <c r="C58" s="180"/>
      <c r="D58" s="180"/>
      <c r="E58" s="180"/>
      <c r="F58" s="180"/>
      <c r="G58" s="13">
        <v>51</v>
      </c>
      <c r="H58" s="29">
        <v>303113</v>
      </c>
      <c r="I58" s="29">
        <v>1223842</v>
      </c>
    </row>
    <row r="59" spans="1:9" ht="12.75" customHeight="1" x14ac:dyDescent="0.2">
      <c r="A59" s="180" t="s">
        <v>97</v>
      </c>
      <c r="B59" s="180"/>
      <c r="C59" s="180"/>
      <c r="D59" s="180"/>
      <c r="E59" s="180"/>
      <c r="F59" s="180"/>
      <c r="G59" s="13">
        <v>52</v>
      </c>
      <c r="H59" s="29">
        <v>595655</v>
      </c>
      <c r="I59" s="29">
        <v>301132</v>
      </c>
    </row>
    <row r="60" spans="1:9" ht="12.75" customHeight="1" x14ac:dyDescent="0.2">
      <c r="A60" s="184" t="s">
        <v>98</v>
      </c>
      <c r="B60" s="184"/>
      <c r="C60" s="184"/>
      <c r="D60" s="184"/>
      <c r="E60" s="184"/>
      <c r="F60" s="184"/>
      <c r="G60" s="14">
        <v>53</v>
      </c>
      <c r="H60" s="30">
        <f>SUM(H61:H69)</f>
        <v>777008</v>
      </c>
      <c r="I60" s="30">
        <f>SUM(I61:I69)</f>
        <v>887713</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206594</v>
      </c>
      <c r="I63" s="29">
        <v>209394</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37854</v>
      </c>
      <c r="I67" s="29">
        <v>37854</v>
      </c>
    </row>
    <row r="68" spans="1:9" ht="12.75" customHeight="1" x14ac:dyDescent="0.2">
      <c r="A68" s="180" t="s">
        <v>106</v>
      </c>
      <c r="B68" s="180"/>
      <c r="C68" s="180"/>
      <c r="D68" s="180"/>
      <c r="E68" s="180"/>
      <c r="F68" s="180"/>
      <c r="G68" s="13">
        <v>61</v>
      </c>
      <c r="H68" s="29">
        <v>483380</v>
      </c>
      <c r="I68" s="29">
        <v>476475</v>
      </c>
    </row>
    <row r="69" spans="1:9" ht="12.75" customHeight="1" x14ac:dyDescent="0.2">
      <c r="A69" s="180" t="s">
        <v>107</v>
      </c>
      <c r="B69" s="180"/>
      <c r="C69" s="180"/>
      <c r="D69" s="180"/>
      <c r="E69" s="180"/>
      <c r="F69" s="180"/>
      <c r="G69" s="13">
        <v>62</v>
      </c>
      <c r="H69" s="29">
        <v>49180</v>
      </c>
      <c r="I69" s="29">
        <v>163990</v>
      </c>
    </row>
    <row r="70" spans="1:9" ht="12.75" customHeight="1" x14ac:dyDescent="0.2">
      <c r="A70" s="180" t="s">
        <v>108</v>
      </c>
      <c r="B70" s="180"/>
      <c r="C70" s="180"/>
      <c r="D70" s="180"/>
      <c r="E70" s="180"/>
      <c r="F70" s="180"/>
      <c r="G70" s="13">
        <v>63</v>
      </c>
      <c r="H70" s="29">
        <v>17113946</v>
      </c>
      <c r="I70" s="29">
        <v>30708507</v>
      </c>
    </row>
    <row r="71" spans="1:9" ht="12.75" customHeight="1" x14ac:dyDescent="0.2">
      <c r="A71" s="181" t="s">
        <v>109</v>
      </c>
      <c r="B71" s="181"/>
      <c r="C71" s="181"/>
      <c r="D71" s="181"/>
      <c r="E71" s="181"/>
      <c r="F71" s="181"/>
      <c r="G71" s="13">
        <v>64</v>
      </c>
      <c r="H71" s="29">
        <v>129583</v>
      </c>
      <c r="I71" s="29">
        <v>138207</v>
      </c>
    </row>
    <row r="72" spans="1:9" ht="12.75" customHeight="1" x14ac:dyDescent="0.2">
      <c r="A72" s="182" t="s">
        <v>110</v>
      </c>
      <c r="B72" s="182"/>
      <c r="C72" s="182"/>
      <c r="D72" s="182"/>
      <c r="E72" s="182"/>
      <c r="F72" s="182"/>
      <c r="G72" s="14">
        <v>65</v>
      </c>
      <c r="H72" s="30">
        <f>H8+H9+H44+H71</f>
        <v>97872025</v>
      </c>
      <c r="I72" s="30">
        <f>I8+I9+I44+I71</f>
        <v>121299908</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73687130</v>
      </c>
      <c r="I75" s="30">
        <f>I76+I77+I78+I84+I85+I91+I94+I97</f>
        <v>79094260</v>
      </c>
    </row>
    <row r="76" spans="1:9" ht="12.75" customHeight="1" x14ac:dyDescent="0.2">
      <c r="A76" s="180" t="s">
        <v>113</v>
      </c>
      <c r="B76" s="180"/>
      <c r="C76" s="180"/>
      <c r="D76" s="180"/>
      <c r="E76" s="180"/>
      <c r="F76" s="180"/>
      <c r="G76" s="13">
        <v>68</v>
      </c>
      <c r="H76" s="29">
        <v>22417251</v>
      </c>
      <c r="I76" s="29">
        <v>22417251</v>
      </c>
    </row>
    <row r="77" spans="1:9" ht="12.75" customHeight="1" x14ac:dyDescent="0.2">
      <c r="A77" s="180" t="s">
        <v>114</v>
      </c>
      <c r="B77" s="180"/>
      <c r="C77" s="180"/>
      <c r="D77" s="180"/>
      <c r="E77" s="180"/>
      <c r="F77" s="180"/>
      <c r="G77" s="13">
        <v>69</v>
      </c>
      <c r="H77" s="29">
        <v>11731516</v>
      </c>
      <c r="I77" s="29">
        <v>11731516</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24050376</v>
      </c>
      <c r="I91" s="30">
        <f>I92-I93</f>
        <v>34337305</v>
      </c>
    </row>
    <row r="92" spans="1:9" ht="12.75" customHeight="1" x14ac:dyDescent="0.2">
      <c r="A92" s="180" t="s">
        <v>124</v>
      </c>
      <c r="B92" s="180"/>
      <c r="C92" s="180"/>
      <c r="D92" s="180"/>
      <c r="E92" s="180"/>
      <c r="F92" s="180"/>
      <c r="G92" s="13">
        <v>84</v>
      </c>
      <c r="H92" s="29">
        <v>24050376</v>
      </c>
      <c r="I92" s="29">
        <v>34337305</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10286929</v>
      </c>
      <c r="I94" s="30">
        <f>I95-I96</f>
        <v>5407130</v>
      </c>
    </row>
    <row r="95" spans="1:9" ht="12.75" customHeight="1" x14ac:dyDescent="0.2">
      <c r="A95" s="180" t="s">
        <v>126</v>
      </c>
      <c r="B95" s="180"/>
      <c r="C95" s="180"/>
      <c r="D95" s="180"/>
      <c r="E95" s="180"/>
      <c r="F95" s="180"/>
      <c r="G95" s="13">
        <v>87</v>
      </c>
      <c r="H95" s="29">
        <v>10286929</v>
      </c>
      <c r="I95" s="29">
        <v>5407130</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949007</v>
      </c>
      <c r="I98" s="30">
        <f>SUM(I99:I104)</f>
        <v>1096634</v>
      </c>
    </row>
    <row r="99" spans="1:9" ht="31.9" customHeight="1" x14ac:dyDescent="0.2">
      <c r="A99" s="180" t="s">
        <v>129</v>
      </c>
      <c r="B99" s="180"/>
      <c r="C99" s="180"/>
      <c r="D99" s="180"/>
      <c r="E99" s="180"/>
      <c r="F99" s="180"/>
      <c r="G99" s="13">
        <v>91</v>
      </c>
      <c r="H99" s="29">
        <v>745092</v>
      </c>
      <c r="I99" s="29">
        <v>1059300</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203915</v>
      </c>
      <c r="I101" s="29">
        <v>37334</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0</v>
      </c>
      <c r="I104" s="29">
        <v>0</v>
      </c>
    </row>
    <row r="105" spans="1:9" ht="12.75" customHeight="1" x14ac:dyDescent="0.2">
      <c r="A105" s="182" t="s">
        <v>400</v>
      </c>
      <c r="B105" s="182"/>
      <c r="C105" s="182"/>
      <c r="D105" s="182"/>
      <c r="E105" s="182"/>
      <c r="F105" s="182"/>
      <c r="G105" s="14">
        <v>97</v>
      </c>
      <c r="H105" s="30">
        <f>SUM(H106:H116)</f>
        <v>17888446</v>
      </c>
      <c r="I105" s="30">
        <f>SUM(I106:I116)</f>
        <v>17888446</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13365366</v>
      </c>
      <c r="I111" s="29">
        <v>13365366</v>
      </c>
    </row>
    <row r="112" spans="1:9" ht="12.75" customHeight="1" x14ac:dyDescent="0.2">
      <c r="A112" s="180" t="s">
        <v>141</v>
      </c>
      <c r="B112" s="180"/>
      <c r="C112" s="180"/>
      <c r="D112" s="180"/>
      <c r="E112" s="180"/>
      <c r="F112" s="180"/>
      <c r="G112" s="13">
        <v>104</v>
      </c>
      <c r="H112" s="29">
        <v>47500</v>
      </c>
      <c r="I112" s="29">
        <v>47500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4475580</v>
      </c>
      <c r="I115" s="29">
        <v>4475580</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5257999</v>
      </c>
      <c r="I117" s="30">
        <f>SUM(I118:I131)</f>
        <v>23183649</v>
      </c>
    </row>
    <row r="118" spans="1:9" ht="12.75" customHeight="1" x14ac:dyDescent="0.2">
      <c r="A118" s="180" t="s">
        <v>146</v>
      </c>
      <c r="B118" s="180"/>
      <c r="C118" s="180"/>
      <c r="D118" s="180"/>
      <c r="E118" s="180"/>
      <c r="F118" s="180"/>
      <c r="G118" s="13">
        <v>110</v>
      </c>
      <c r="H118" s="29">
        <v>316620</v>
      </c>
      <c r="I118" s="29">
        <v>491796</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62611</v>
      </c>
      <c r="I120" s="29">
        <v>67174</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1994738</v>
      </c>
      <c r="I123" s="29">
        <v>5997369</v>
      </c>
    </row>
    <row r="124" spans="1:9" ht="12.75" customHeight="1" x14ac:dyDescent="0.2">
      <c r="A124" s="180" t="s">
        <v>152</v>
      </c>
      <c r="B124" s="180"/>
      <c r="C124" s="180"/>
      <c r="D124" s="180"/>
      <c r="E124" s="180"/>
      <c r="F124" s="180"/>
      <c r="G124" s="13">
        <v>116</v>
      </c>
      <c r="H124" s="29">
        <v>0</v>
      </c>
      <c r="I124" s="29">
        <v>0</v>
      </c>
    </row>
    <row r="125" spans="1:9" ht="12.75" customHeight="1" x14ac:dyDescent="0.2">
      <c r="A125" s="180" t="s">
        <v>153</v>
      </c>
      <c r="B125" s="180"/>
      <c r="C125" s="180"/>
      <c r="D125" s="180"/>
      <c r="E125" s="180"/>
      <c r="F125" s="180"/>
      <c r="G125" s="13">
        <v>117</v>
      </c>
      <c r="H125" s="29">
        <v>793023</v>
      </c>
      <c r="I125" s="29">
        <v>15119465</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524549</v>
      </c>
      <c r="I127" s="29">
        <v>562229</v>
      </c>
    </row>
    <row r="128" spans="1:9" x14ac:dyDescent="0.2">
      <c r="A128" s="180" t="s">
        <v>156</v>
      </c>
      <c r="B128" s="180"/>
      <c r="C128" s="180"/>
      <c r="D128" s="180"/>
      <c r="E128" s="180"/>
      <c r="F128" s="180"/>
      <c r="G128" s="13">
        <v>120</v>
      </c>
      <c r="H128" s="29">
        <v>903350</v>
      </c>
      <c r="I128" s="29">
        <v>336895</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663108</v>
      </c>
      <c r="I131" s="29">
        <v>608721</v>
      </c>
    </row>
    <row r="132" spans="1:9" ht="22.15" customHeight="1" x14ac:dyDescent="0.2">
      <c r="A132" s="181" t="s">
        <v>160</v>
      </c>
      <c r="B132" s="181"/>
      <c r="C132" s="181"/>
      <c r="D132" s="181"/>
      <c r="E132" s="181"/>
      <c r="F132" s="181"/>
      <c r="G132" s="13">
        <v>124</v>
      </c>
      <c r="H132" s="29">
        <v>89443</v>
      </c>
      <c r="I132" s="29">
        <v>36919</v>
      </c>
    </row>
    <row r="133" spans="1:9" x14ac:dyDescent="0.2">
      <c r="A133" s="182" t="s">
        <v>402</v>
      </c>
      <c r="B133" s="182"/>
      <c r="C133" s="182"/>
      <c r="D133" s="182"/>
      <c r="E133" s="182"/>
      <c r="F133" s="182"/>
      <c r="G133" s="14">
        <v>125</v>
      </c>
      <c r="H133" s="30">
        <f>H75+H98+H105+H117+H132</f>
        <v>97872025</v>
      </c>
      <c r="I133" s="30">
        <f>I75+I98+I105+I117+I132</f>
        <v>121299908</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C1" zoomScale="110" zoomScaleNormal="100" zoomScaleSheetLayoutView="110" workbookViewId="0">
      <selection activeCell="A30" sqref="A30:F3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521</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519</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32619942</v>
      </c>
      <c r="I8" s="111">
        <f>SUM(I9:I13)</f>
        <v>10313933</v>
      </c>
      <c r="J8" s="111">
        <f>SUM(J9:J13)</f>
        <v>58658182</v>
      </c>
      <c r="K8" s="111">
        <f>SUM(K9:K13)</f>
        <v>35912555</v>
      </c>
    </row>
    <row r="9" spans="1:11" x14ac:dyDescent="0.2">
      <c r="A9" s="180" t="s">
        <v>171</v>
      </c>
      <c r="B9" s="180"/>
      <c r="C9" s="180"/>
      <c r="D9" s="180"/>
      <c r="E9" s="180"/>
      <c r="F9" s="180"/>
      <c r="G9" s="13">
        <v>2</v>
      </c>
      <c r="H9" s="29">
        <v>128368</v>
      </c>
      <c r="I9" s="29">
        <v>15087</v>
      </c>
      <c r="J9" s="29">
        <v>63987</v>
      </c>
      <c r="K9" s="29">
        <v>51792</v>
      </c>
    </row>
    <row r="10" spans="1:11" x14ac:dyDescent="0.2">
      <c r="A10" s="180" t="s">
        <v>172</v>
      </c>
      <c r="B10" s="180"/>
      <c r="C10" s="180"/>
      <c r="D10" s="180"/>
      <c r="E10" s="180"/>
      <c r="F10" s="180"/>
      <c r="G10" s="13">
        <v>3</v>
      </c>
      <c r="H10" s="29">
        <v>31854886</v>
      </c>
      <c r="I10" s="29">
        <v>9977684</v>
      </c>
      <c r="J10" s="29">
        <v>58374006</v>
      </c>
      <c r="K10" s="29">
        <v>35682717</v>
      </c>
    </row>
    <row r="11" spans="1:11" x14ac:dyDescent="0.2">
      <c r="A11" s="180" t="s">
        <v>173</v>
      </c>
      <c r="B11" s="180"/>
      <c r="C11" s="180"/>
      <c r="D11" s="180"/>
      <c r="E11" s="180"/>
      <c r="F11" s="180"/>
      <c r="G11" s="13">
        <v>4</v>
      </c>
      <c r="H11" s="29">
        <v>87715</v>
      </c>
      <c r="I11" s="29">
        <v>44792</v>
      </c>
      <c r="J11" s="29">
        <v>73507</v>
      </c>
      <c r="K11" s="29">
        <v>37772</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548973</v>
      </c>
      <c r="I13" s="29">
        <v>276370</v>
      </c>
      <c r="J13" s="29">
        <v>146682</v>
      </c>
      <c r="K13" s="29">
        <v>140274</v>
      </c>
    </row>
    <row r="14" spans="1:11" ht="22.15" customHeight="1" x14ac:dyDescent="0.2">
      <c r="A14" s="210" t="s">
        <v>404</v>
      </c>
      <c r="B14" s="211"/>
      <c r="C14" s="211"/>
      <c r="D14" s="211"/>
      <c r="E14" s="211"/>
      <c r="F14" s="211"/>
      <c r="G14" s="14">
        <v>7</v>
      </c>
      <c r="H14" s="111">
        <f>H15+H16+H20+H24+H25+H26+H29+H36</f>
        <v>24860622</v>
      </c>
      <c r="I14" s="111">
        <f>I15+I16+I20+I24+I25+I26+I29+I36</f>
        <v>6367330</v>
      </c>
      <c r="J14" s="111">
        <f>J15+J16+J20+J24+J25+J26+J29+J36</f>
        <v>52547152</v>
      </c>
      <c r="K14" s="111">
        <f>K15+K16+K20+K24+K25+K26+K29+K36</f>
        <v>32597323</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18388273</v>
      </c>
      <c r="I16" s="111">
        <f>SUM(I17:I19)</f>
        <v>2621070</v>
      </c>
      <c r="J16" s="111">
        <f>SUM(J17:J19)</f>
        <v>45469419</v>
      </c>
      <c r="K16" s="111">
        <f>SUM(K17:K19)</f>
        <v>28782760</v>
      </c>
    </row>
    <row r="17" spans="1:11" x14ac:dyDescent="0.2">
      <c r="A17" s="212" t="s">
        <v>177</v>
      </c>
      <c r="B17" s="212"/>
      <c r="C17" s="212"/>
      <c r="D17" s="212"/>
      <c r="E17" s="212"/>
      <c r="F17" s="212"/>
      <c r="G17" s="13">
        <v>10</v>
      </c>
      <c r="H17" s="29">
        <v>2573746</v>
      </c>
      <c r="I17" s="29">
        <v>1371079</v>
      </c>
      <c r="J17" s="29">
        <v>1841014</v>
      </c>
      <c r="K17" s="29">
        <v>855011</v>
      </c>
    </row>
    <row r="18" spans="1:11" x14ac:dyDescent="0.2">
      <c r="A18" s="212" t="s">
        <v>178</v>
      </c>
      <c r="B18" s="212"/>
      <c r="C18" s="212"/>
      <c r="D18" s="212"/>
      <c r="E18" s="212"/>
      <c r="F18" s="212"/>
      <c r="G18" s="13">
        <v>11</v>
      </c>
      <c r="H18" s="29">
        <v>13451652</v>
      </c>
      <c r="I18" s="29">
        <v>0</v>
      </c>
      <c r="J18" s="29">
        <v>40611077</v>
      </c>
      <c r="K18" s="29">
        <v>26159735</v>
      </c>
    </row>
    <row r="19" spans="1:11" x14ac:dyDescent="0.2">
      <c r="A19" s="212" t="s">
        <v>179</v>
      </c>
      <c r="B19" s="212"/>
      <c r="C19" s="212"/>
      <c r="D19" s="212"/>
      <c r="E19" s="212"/>
      <c r="F19" s="212"/>
      <c r="G19" s="13">
        <v>12</v>
      </c>
      <c r="H19" s="29">
        <v>2362875</v>
      </c>
      <c r="I19" s="29">
        <v>1249991</v>
      </c>
      <c r="J19" s="29">
        <v>3017328</v>
      </c>
      <c r="K19" s="29">
        <v>1768014</v>
      </c>
    </row>
    <row r="20" spans="1:11" x14ac:dyDescent="0.2">
      <c r="A20" s="184" t="s">
        <v>406</v>
      </c>
      <c r="B20" s="184"/>
      <c r="C20" s="184"/>
      <c r="D20" s="184"/>
      <c r="E20" s="184"/>
      <c r="F20" s="184"/>
      <c r="G20" s="14">
        <v>13</v>
      </c>
      <c r="H20" s="111">
        <f>SUM(H21:H23)</f>
        <v>4154061</v>
      </c>
      <c r="I20" s="111">
        <f>SUM(I21:I23)</f>
        <v>2232905</v>
      </c>
      <c r="J20" s="111">
        <f>SUM(J21:J23)</f>
        <v>4331232</v>
      </c>
      <c r="K20" s="111">
        <f>SUM(K21:K23)</f>
        <v>2251375</v>
      </c>
    </row>
    <row r="21" spans="1:11" x14ac:dyDescent="0.2">
      <c r="A21" s="212" t="s">
        <v>180</v>
      </c>
      <c r="B21" s="212"/>
      <c r="C21" s="212"/>
      <c r="D21" s="212"/>
      <c r="E21" s="212"/>
      <c r="F21" s="212"/>
      <c r="G21" s="13">
        <v>14</v>
      </c>
      <c r="H21" s="29">
        <v>2631580</v>
      </c>
      <c r="I21" s="29">
        <v>1417969</v>
      </c>
      <c r="J21" s="29">
        <v>2748856</v>
      </c>
      <c r="K21" s="29">
        <v>1419352</v>
      </c>
    </row>
    <row r="22" spans="1:11" x14ac:dyDescent="0.2">
      <c r="A22" s="212" t="s">
        <v>181</v>
      </c>
      <c r="B22" s="212"/>
      <c r="C22" s="212"/>
      <c r="D22" s="212"/>
      <c r="E22" s="212"/>
      <c r="F22" s="212"/>
      <c r="G22" s="13">
        <v>15</v>
      </c>
      <c r="H22" s="29">
        <v>995444</v>
      </c>
      <c r="I22" s="29">
        <v>536204</v>
      </c>
      <c r="J22" s="29">
        <v>1022252</v>
      </c>
      <c r="K22" s="29">
        <v>540373</v>
      </c>
    </row>
    <row r="23" spans="1:11" x14ac:dyDescent="0.2">
      <c r="A23" s="212" t="s">
        <v>182</v>
      </c>
      <c r="B23" s="212"/>
      <c r="C23" s="212"/>
      <c r="D23" s="212"/>
      <c r="E23" s="212"/>
      <c r="F23" s="212"/>
      <c r="G23" s="13">
        <v>16</v>
      </c>
      <c r="H23" s="29">
        <v>527037</v>
      </c>
      <c r="I23" s="29">
        <v>278732</v>
      </c>
      <c r="J23" s="29">
        <v>560124</v>
      </c>
      <c r="K23" s="29">
        <v>291650</v>
      </c>
    </row>
    <row r="24" spans="1:11" x14ac:dyDescent="0.2">
      <c r="A24" s="180" t="s">
        <v>183</v>
      </c>
      <c r="B24" s="180"/>
      <c r="C24" s="180"/>
      <c r="D24" s="180"/>
      <c r="E24" s="180"/>
      <c r="F24" s="180"/>
      <c r="G24" s="13">
        <v>17</v>
      </c>
      <c r="H24" s="29">
        <v>1135680</v>
      </c>
      <c r="I24" s="29">
        <v>577169</v>
      </c>
      <c r="J24" s="29">
        <v>1523834</v>
      </c>
      <c r="K24" s="29">
        <v>776914</v>
      </c>
    </row>
    <row r="25" spans="1:11" x14ac:dyDescent="0.2">
      <c r="A25" s="180" t="s">
        <v>184</v>
      </c>
      <c r="B25" s="180"/>
      <c r="C25" s="180"/>
      <c r="D25" s="180"/>
      <c r="E25" s="180"/>
      <c r="F25" s="180"/>
      <c r="G25" s="13">
        <v>18</v>
      </c>
      <c r="H25" s="29">
        <v>682608</v>
      </c>
      <c r="I25" s="29">
        <v>436186</v>
      </c>
      <c r="J25" s="29">
        <v>722667</v>
      </c>
      <c r="K25" s="29">
        <v>286274</v>
      </c>
    </row>
    <row r="26" spans="1:11" x14ac:dyDescent="0.2">
      <c r="A26" s="184" t="s">
        <v>407</v>
      </c>
      <c r="B26" s="184"/>
      <c r="C26" s="184"/>
      <c r="D26" s="184"/>
      <c r="E26" s="184"/>
      <c r="F26" s="184"/>
      <c r="G26" s="14">
        <v>19</v>
      </c>
      <c r="H26" s="111">
        <f>H27+H28</f>
        <v>0</v>
      </c>
      <c r="I26" s="111">
        <f>I27+I28</f>
        <v>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0</v>
      </c>
      <c r="I28" s="29">
        <v>0</v>
      </c>
      <c r="J28" s="29">
        <v>0</v>
      </c>
      <c r="K28" s="29">
        <v>0</v>
      </c>
    </row>
    <row r="29" spans="1:11" x14ac:dyDescent="0.2">
      <c r="A29" s="184" t="s">
        <v>408</v>
      </c>
      <c r="B29" s="184"/>
      <c r="C29" s="184"/>
      <c r="D29" s="184"/>
      <c r="E29" s="184"/>
      <c r="F29" s="184"/>
      <c r="G29" s="14">
        <v>22</v>
      </c>
      <c r="H29" s="111">
        <f>SUM(H30:H35)</f>
        <v>500000</v>
      </c>
      <c r="I29" s="111">
        <f>SUM(I30:I35)</f>
        <v>500000</v>
      </c>
      <c r="J29" s="111">
        <f>SUM(J30:J35)</f>
        <v>500000</v>
      </c>
      <c r="K29" s="111">
        <f>SUM(K30:K35)</f>
        <v>500000</v>
      </c>
    </row>
    <row r="30" spans="1:11" x14ac:dyDescent="0.2">
      <c r="A30" s="212" t="s">
        <v>187</v>
      </c>
      <c r="B30" s="212"/>
      <c r="C30" s="212"/>
      <c r="D30" s="212"/>
      <c r="E30" s="212"/>
      <c r="F30" s="212"/>
      <c r="G30" s="13">
        <v>23</v>
      </c>
      <c r="H30" s="29">
        <v>500000</v>
      </c>
      <c r="I30" s="29">
        <v>500000</v>
      </c>
      <c r="J30" s="29">
        <v>500000</v>
      </c>
      <c r="K30" s="29">
        <v>500000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0</v>
      </c>
      <c r="I36" s="29">
        <v>0</v>
      </c>
      <c r="J36" s="29">
        <v>0</v>
      </c>
      <c r="K36" s="29">
        <v>0</v>
      </c>
    </row>
    <row r="37" spans="1:11" x14ac:dyDescent="0.2">
      <c r="A37" s="210" t="s">
        <v>409</v>
      </c>
      <c r="B37" s="211"/>
      <c r="C37" s="211"/>
      <c r="D37" s="211"/>
      <c r="E37" s="211"/>
      <c r="F37" s="211"/>
      <c r="G37" s="14">
        <v>30</v>
      </c>
      <c r="H37" s="111">
        <f>SUM(H38:H47)</f>
        <v>104388</v>
      </c>
      <c r="I37" s="111">
        <f>SUM(I38:I47)</f>
        <v>99289</v>
      </c>
      <c r="J37" s="111">
        <f>SUM(J38:J47)</f>
        <v>30611</v>
      </c>
      <c r="K37" s="111">
        <f>SUM(K38:K47)</f>
        <v>27614</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3389</v>
      </c>
      <c r="I41" s="29">
        <v>1704</v>
      </c>
      <c r="J41" s="29">
        <v>3348</v>
      </c>
      <c r="K41" s="29">
        <v>1674</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9975</v>
      </c>
      <c r="I44" s="29">
        <v>9166</v>
      </c>
      <c r="J44" s="29">
        <v>9315</v>
      </c>
      <c r="K44" s="29">
        <v>9174</v>
      </c>
    </row>
    <row r="45" spans="1:11" x14ac:dyDescent="0.2">
      <c r="A45" s="180" t="s">
        <v>201</v>
      </c>
      <c r="B45" s="180"/>
      <c r="C45" s="180"/>
      <c r="D45" s="180"/>
      <c r="E45" s="180"/>
      <c r="F45" s="180"/>
      <c r="G45" s="13">
        <v>38</v>
      </c>
      <c r="H45" s="29">
        <v>89420</v>
      </c>
      <c r="I45" s="29">
        <v>86815</v>
      </c>
      <c r="J45" s="29">
        <v>16184</v>
      </c>
      <c r="K45" s="29">
        <v>15002</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1604</v>
      </c>
      <c r="I47" s="29">
        <v>1604</v>
      </c>
      <c r="J47" s="29">
        <v>1764</v>
      </c>
      <c r="K47" s="29">
        <v>1764</v>
      </c>
    </row>
    <row r="48" spans="1:11" x14ac:dyDescent="0.2">
      <c r="A48" s="210" t="s">
        <v>410</v>
      </c>
      <c r="B48" s="211"/>
      <c r="C48" s="211"/>
      <c r="D48" s="211"/>
      <c r="E48" s="211"/>
      <c r="F48" s="211"/>
      <c r="G48" s="14">
        <v>41</v>
      </c>
      <c r="H48" s="111">
        <f>SUM(H49:H55)</f>
        <v>715908</v>
      </c>
      <c r="I48" s="111">
        <f>SUM(I49:I55)</f>
        <v>233806</v>
      </c>
      <c r="J48" s="111">
        <f>SUM(J49:J55)</f>
        <v>734511</v>
      </c>
      <c r="K48" s="111">
        <f>SUM(K49:K55)</f>
        <v>296603</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340013</v>
      </c>
      <c r="I51" s="29">
        <v>157772</v>
      </c>
      <c r="J51" s="29">
        <v>381215</v>
      </c>
      <c r="K51" s="29">
        <v>179730</v>
      </c>
    </row>
    <row r="52" spans="1:11" x14ac:dyDescent="0.2">
      <c r="A52" s="206" t="s">
        <v>207</v>
      </c>
      <c r="B52" s="206"/>
      <c r="C52" s="206"/>
      <c r="D52" s="206"/>
      <c r="E52" s="206"/>
      <c r="F52" s="206"/>
      <c r="G52" s="13">
        <v>45</v>
      </c>
      <c r="H52" s="29">
        <v>375895</v>
      </c>
      <c r="I52" s="29">
        <v>76034</v>
      </c>
      <c r="J52" s="29">
        <v>353296</v>
      </c>
      <c r="K52" s="29">
        <v>116873</v>
      </c>
    </row>
    <row r="53" spans="1:11" x14ac:dyDescent="0.2">
      <c r="A53" s="206" t="s">
        <v>208</v>
      </c>
      <c r="B53" s="206"/>
      <c r="C53" s="206"/>
      <c r="D53" s="206"/>
      <c r="E53" s="206"/>
      <c r="F53" s="206"/>
      <c r="G53" s="13">
        <v>46</v>
      </c>
      <c r="H53" s="29">
        <v>0</v>
      </c>
      <c r="I53" s="29">
        <v>0</v>
      </c>
      <c r="J53" s="29">
        <v>0</v>
      </c>
      <c r="K53" s="29">
        <v>0</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32724330</v>
      </c>
      <c r="I60" s="111">
        <f t="shared" ref="I60:K60" si="0">I8+I37+I56+I57</f>
        <v>10413222</v>
      </c>
      <c r="J60" s="111">
        <f t="shared" si="0"/>
        <v>58688793</v>
      </c>
      <c r="K60" s="111">
        <f t="shared" si="0"/>
        <v>35940169</v>
      </c>
    </row>
    <row r="61" spans="1:11" x14ac:dyDescent="0.2">
      <c r="A61" s="210" t="s">
        <v>412</v>
      </c>
      <c r="B61" s="211"/>
      <c r="C61" s="211"/>
      <c r="D61" s="211"/>
      <c r="E61" s="211"/>
      <c r="F61" s="211"/>
      <c r="G61" s="14">
        <v>54</v>
      </c>
      <c r="H61" s="111">
        <f>H14+H48+H58+H59</f>
        <v>25576530</v>
      </c>
      <c r="I61" s="111">
        <f t="shared" ref="I61:K61" si="1">I14+I48+I58+I59</f>
        <v>6601136</v>
      </c>
      <c r="J61" s="111">
        <f t="shared" si="1"/>
        <v>53281663</v>
      </c>
      <c r="K61" s="111">
        <f t="shared" si="1"/>
        <v>32893926</v>
      </c>
    </row>
    <row r="62" spans="1:11" x14ac:dyDescent="0.2">
      <c r="A62" s="210" t="s">
        <v>413</v>
      </c>
      <c r="B62" s="211"/>
      <c r="C62" s="211"/>
      <c r="D62" s="211"/>
      <c r="E62" s="211"/>
      <c r="F62" s="211"/>
      <c r="G62" s="14">
        <v>55</v>
      </c>
      <c r="H62" s="111">
        <f>H60-H61</f>
        <v>7147800</v>
      </c>
      <c r="I62" s="111">
        <f t="shared" ref="I62:K62" si="2">I60-I61</f>
        <v>3812086</v>
      </c>
      <c r="J62" s="111">
        <f t="shared" si="2"/>
        <v>5407130</v>
      </c>
      <c r="K62" s="111">
        <f t="shared" si="2"/>
        <v>3046243</v>
      </c>
    </row>
    <row r="63" spans="1:11" x14ac:dyDescent="0.2">
      <c r="A63" s="209" t="s">
        <v>415</v>
      </c>
      <c r="B63" s="209"/>
      <c r="C63" s="209"/>
      <c r="D63" s="209"/>
      <c r="E63" s="209"/>
      <c r="F63" s="209"/>
      <c r="G63" s="14">
        <v>56</v>
      </c>
      <c r="H63" s="111">
        <f>+IF((H60-H61)&gt;0,(H60-H61),0)</f>
        <v>7147800</v>
      </c>
      <c r="I63" s="111">
        <f t="shared" ref="I63:K63" si="3">+IF((I60-I61)&gt;0,(I60-I61),0)</f>
        <v>3812086</v>
      </c>
      <c r="J63" s="111">
        <f t="shared" si="3"/>
        <v>5407130</v>
      </c>
      <c r="K63" s="111">
        <f t="shared" si="3"/>
        <v>3046243</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7147800</v>
      </c>
      <c r="I66" s="111">
        <f t="shared" ref="I66:K66" si="5">I62-I65</f>
        <v>3812086</v>
      </c>
      <c r="J66" s="111">
        <f t="shared" si="5"/>
        <v>5407130</v>
      </c>
      <c r="K66" s="111">
        <f t="shared" si="5"/>
        <v>3046243</v>
      </c>
    </row>
    <row r="67" spans="1:11" x14ac:dyDescent="0.2">
      <c r="A67" s="209" t="s">
        <v>417</v>
      </c>
      <c r="B67" s="209"/>
      <c r="C67" s="209"/>
      <c r="D67" s="209"/>
      <c r="E67" s="209"/>
      <c r="F67" s="209"/>
      <c r="G67" s="14">
        <v>60</v>
      </c>
      <c r="H67" s="111">
        <f>+IF((H62-H65)&gt;0,(H62-H65),0)</f>
        <v>7147800</v>
      </c>
      <c r="I67" s="111">
        <f t="shared" ref="I67:K67" si="6">+IF((I62-I65)&gt;0,(I62-I65),0)</f>
        <v>3812086</v>
      </c>
      <c r="J67" s="111">
        <f t="shared" si="6"/>
        <v>5407130</v>
      </c>
      <c r="K67" s="111">
        <f t="shared" si="6"/>
        <v>3046243</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0</v>
      </c>
      <c r="I85" s="113">
        <f>I86+I87</f>
        <v>0</v>
      </c>
      <c r="J85" s="113">
        <f>J86+J87</f>
        <v>0</v>
      </c>
      <c r="K85" s="113">
        <f>K86+K87</f>
        <v>0</v>
      </c>
    </row>
    <row r="86" spans="1:11" x14ac:dyDescent="0.2">
      <c r="A86" s="202" t="s">
        <v>222</v>
      </c>
      <c r="B86" s="202"/>
      <c r="C86" s="202"/>
      <c r="D86" s="202"/>
      <c r="E86" s="202"/>
      <c r="F86" s="202"/>
      <c r="G86" s="13">
        <v>76</v>
      </c>
      <c r="H86" s="34">
        <v>0</v>
      </c>
      <c r="I86" s="34">
        <v>0</v>
      </c>
      <c r="J86" s="34">
        <v>0</v>
      </c>
      <c r="K86" s="34">
        <v>0</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f>H66</f>
        <v>7147800</v>
      </c>
      <c r="I89" s="34">
        <f t="shared" ref="I89:K89" si="8">I66</f>
        <v>3812086</v>
      </c>
      <c r="J89" s="34">
        <f t="shared" si="8"/>
        <v>5407130</v>
      </c>
      <c r="K89" s="34">
        <f t="shared" si="8"/>
        <v>3046243</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7147800</v>
      </c>
      <c r="I109" s="113">
        <f>I89+I108</f>
        <v>3812086</v>
      </c>
      <c r="J109" s="113">
        <f t="shared" ref="J109:K109" si="12">J89+J108</f>
        <v>5407130</v>
      </c>
      <c r="K109" s="113">
        <f t="shared" si="12"/>
        <v>3046243</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0</v>
      </c>
      <c r="I111" s="113">
        <f>I112+I113</f>
        <v>0</v>
      </c>
      <c r="J111" s="113">
        <f>J112+J113</f>
        <v>0</v>
      </c>
      <c r="K111" s="113">
        <f>K112+K113</f>
        <v>0</v>
      </c>
    </row>
    <row r="112" spans="1:11" x14ac:dyDescent="0.2">
      <c r="A112" s="202" t="s">
        <v>227</v>
      </c>
      <c r="B112" s="202"/>
      <c r="C112" s="202"/>
      <c r="D112" s="202"/>
      <c r="E112" s="202"/>
      <c r="F112" s="202"/>
      <c r="G112" s="13">
        <v>100</v>
      </c>
      <c r="H112" s="34">
        <v>0</v>
      </c>
      <c r="I112" s="34">
        <v>0</v>
      </c>
      <c r="J112" s="34">
        <v>0</v>
      </c>
      <c r="K112" s="34">
        <v>0</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0" sqref="A30:F3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521</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519</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7147800</v>
      </c>
      <c r="I8" s="37">
        <f>'P&amp;L'!J62</f>
        <v>5407130</v>
      </c>
    </row>
    <row r="9" spans="1:9" ht="12.75" customHeight="1" x14ac:dyDescent="0.2">
      <c r="A9" s="252" t="s">
        <v>238</v>
      </c>
      <c r="B9" s="253"/>
      <c r="C9" s="253"/>
      <c r="D9" s="253"/>
      <c r="E9" s="253"/>
      <c r="F9" s="254"/>
      <c r="G9" s="21">
        <v>2</v>
      </c>
      <c r="H9" s="38">
        <f>H10+H11+H12+H13+H14+H15+H16+H17</f>
        <v>1507474</v>
      </c>
      <c r="I9" s="38">
        <f>I10+I11+I12+I13+I14+I15+I16+I17</f>
        <v>2100558</v>
      </c>
    </row>
    <row r="10" spans="1:9" ht="12.75" customHeight="1" x14ac:dyDescent="0.2">
      <c r="A10" s="249" t="s">
        <v>239</v>
      </c>
      <c r="B10" s="250"/>
      <c r="C10" s="250"/>
      <c r="D10" s="250"/>
      <c r="E10" s="250"/>
      <c r="F10" s="251"/>
      <c r="G10" s="22">
        <v>3</v>
      </c>
      <c r="H10" s="39">
        <v>1135681</v>
      </c>
      <c r="I10" s="39">
        <v>1523834</v>
      </c>
    </row>
    <row r="11" spans="1:9" ht="22.15" customHeight="1" x14ac:dyDescent="0.2">
      <c r="A11" s="249" t="s">
        <v>240</v>
      </c>
      <c r="B11" s="250"/>
      <c r="C11" s="250"/>
      <c r="D11" s="250"/>
      <c r="E11" s="250"/>
      <c r="F11" s="251"/>
      <c r="G11" s="22">
        <v>4</v>
      </c>
      <c r="H11" s="39">
        <v>-14540</v>
      </c>
      <c r="I11" s="39">
        <v>-104272</v>
      </c>
    </row>
    <row r="12" spans="1:9" ht="23.45" customHeight="1" x14ac:dyDescent="0.2">
      <c r="A12" s="249" t="s">
        <v>241</v>
      </c>
      <c r="B12" s="250"/>
      <c r="C12" s="250"/>
      <c r="D12" s="250"/>
      <c r="E12" s="250"/>
      <c r="F12" s="251"/>
      <c r="G12" s="22">
        <v>5</v>
      </c>
      <c r="H12" s="39">
        <v>0</v>
      </c>
      <c r="I12" s="39">
        <v>0</v>
      </c>
    </row>
    <row r="13" spans="1:9" ht="12.75" customHeight="1" x14ac:dyDescent="0.2">
      <c r="A13" s="249" t="s">
        <v>242</v>
      </c>
      <c r="B13" s="250"/>
      <c r="C13" s="250"/>
      <c r="D13" s="250"/>
      <c r="E13" s="250"/>
      <c r="F13" s="251"/>
      <c r="G13" s="22">
        <v>6</v>
      </c>
      <c r="H13" s="39">
        <v>-13364</v>
      </c>
      <c r="I13" s="39">
        <v>-14427</v>
      </c>
    </row>
    <row r="14" spans="1:9" ht="12.75" customHeight="1" x14ac:dyDescent="0.2">
      <c r="A14" s="249" t="s">
        <v>243</v>
      </c>
      <c r="B14" s="250"/>
      <c r="C14" s="250"/>
      <c r="D14" s="250"/>
      <c r="E14" s="250"/>
      <c r="F14" s="251"/>
      <c r="G14" s="22">
        <v>7</v>
      </c>
      <c r="H14" s="39">
        <v>340013</v>
      </c>
      <c r="I14" s="39">
        <v>381215</v>
      </c>
    </row>
    <row r="15" spans="1:9" ht="12.75" customHeight="1" x14ac:dyDescent="0.2">
      <c r="A15" s="249" t="s">
        <v>244</v>
      </c>
      <c r="B15" s="250"/>
      <c r="C15" s="250"/>
      <c r="D15" s="250"/>
      <c r="E15" s="250"/>
      <c r="F15" s="251"/>
      <c r="G15" s="22">
        <v>8</v>
      </c>
      <c r="H15" s="39">
        <v>75287</v>
      </c>
      <c r="I15" s="39">
        <v>314208</v>
      </c>
    </row>
    <row r="16" spans="1:9" ht="12.75" customHeight="1" x14ac:dyDescent="0.2">
      <c r="A16" s="249" t="s">
        <v>245</v>
      </c>
      <c r="B16" s="250"/>
      <c r="C16" s="250"/>
      <c r="D16" s="250"/>
      <c r="E16" s="250"/>
      <c r="F16" s="251"/>
      <c r="G16" s="22">
        <v>9</v>
      </c>
      <c r="H16" s="39">
        <v>-15603</v>
      </c>
      <c r="I16" s="39">
        <v>0</v>
      </c>
    </row>
    <row r="17" spans="1:9" ht="25.15" customHeight="1" x14ac:dyDescent="0.2">
      <c r="A17" s="249" t="s">
        <v>246</v>
      </c>
      <c r="B17" s="250"/>
      <c r="C17" s="250"/>
      <c r="D17" s="250"/>
      <c r="E17" s="250"/>
      <c r="F17" s="251"/>
      <c r="G17" s="22">
        <v>10</v>
      </c>
      <c r="H17" s="39">
        <v>0</v>
      </c>
      <c r="I17" s="39">
        <v>0</v>
      </c>
    </row>
    <row r="18" spans="1:9" ht="28.15" customHeight="1" x14ac:dyDescent="0.2">
      <c r="A18" s="228" t="s">
        <v>247</v>
      </c>
      <c r="B18" s="229"/>
      <c r="C18" s="229"/>
      <c r="D18" s="229"/>
      <c r="E18" s="229"/>
      <c r="F18" s="230"/>
      <c r="G18" s="21">
        <v>11</v>
      </c>
      <c r="H18" s="38">
        <f>H8+H9</f>
        <v>8655274</v>
      </c>
      <c r="I18" s="38">
        <f>I8+I9</f>
        <v>7507688</v>
      </c>
    </row>
    <row r="19" spans="1:9" ht="12.75" customHeight="1" x14ac:dyDescent="0.2">
      <c r="A19" s="252" t="s">
        <v>248</v>
      </c>
      <c r="B19" s="253"/>
      <c r="C19" s="253"/>
      <c r="D19" s="253"/>
      <c r="E19" s="253"/>
      <c r="F19" s="254"/>
      <c r="G19" s="21">
        <v>12</v>
      </c>
      <c r="H19" s="38">
        <f>H20+H21+H22+H23</f>
        <v>6622064</v>
      </c>
      <c r="I19" s="38">
        <f>I20+I21+I22+I23</f>
        <v>9161854</v>
      </c>
    </row>
    <row r="20" spans="1:9" ht="12.75" customHeight="1" x14ac:dyDescent="0.2">
      <c r="A20" s="249" t="s">
        <v>249</v>
      </c>
      <c r="B20" s="250"/>
      <c r="C20" s="250"/>
      <c r="D20" s="250"/>
      <c r="E20" s="250"/>
      <c r="F20" s="251"/>
      <c r="G20" s="22">
        <v>13</v>
      </c>
      <c r="H20" s="39">
        <v>-4430</v>
      </c>
      <c r="I20" s="39">
        <v>14547078</v>
      </c>
    </row>
    <row r="21" spans="1:9" ht="12.75" customHeight="1" x14ac:dyDescent="0.2">
      <c r="A21" s="249" t="s">
        <v>250</v>
      </c>
      <c r="B21" s="250"/>
      <c r="C21" s="250"/>
      <c r="D21" s="250"/>
      <c r="E21" s="250"/>
      <c r="F21" s="251"/>
      <c r="G21" s="22">
        <v>14</v>
      </c>
      <c r="H21" s="39">
        <v>6636384</v>
      </c>
      <c r="I21" s="39">
        <v>-5269158</v>
      </c>
    </row>
    <row r="22" spans="1:9" ht="12.75" customHeight="1" x14ac:dyDescent="0.2">
      <c r="A22" s="249" t="s">
        <v>251</v>
      </c>
      <c r="B22" s="250"/>
      <c r="C22" s="250"/>
      <c r="D22" s="250"/>
      <c r="E22" s="250"/>
      <c r="F22" s="251"/>
      <c r="G22" s="22">
        <v>15</v>
      </c>
      <c r="H22" s="39">
        <v>7177</v>
      </c>
      <c r="I22" s="39">
        <v>-122971</v>
      </c>
    </row>
    <row r="23" spans="1:9" ht="12.75" customHeight="1" x14ac:dyDescent="0.2">
      <c r="A23" s="249" t="s">
        <v>252</v>
      </c>
      <c r="B23" s="250"/>
      <c r="C23" s="250"/>
      <c r="D23" s="250"/>
      <c r="E23" s="250"/>
      <c r="F23" s="251"/>
      <c r="G23" s="22">
        <v>16</v>
      </c>
      <c r="H23" s="39">
        <v>-17067</v>
      </c>
      <c r="I23" s="39">
        <v>6905</v>
      </c>
    </row>
    <row r="24" spans="1:9" ht="12.75" customHeight="1" x14ac:dyDescent="0.2">
      <c r="A24" s="228" t="s">
        <v>253</v>
      </c>
      <c r="B24" s="229"/>
      <c r="C24" s="229"/>
      <c r="D24" s="229"/>
      <c r="E24" s="229"/>
      <c r="F24" s="230"/>
      <c r="G24" s="21">
        <v>17</v>
      </c>
      <c r="H24" s="38">
        <f>H18+H19</f>
        <v>15277338</v>
      </c>
      <c r="I24" s="38">
        <f>I18+I19</f>
        <v>16669542</v>
      </c>
    </row>
    <row r="25" spans="1:9" ht="12.75" customHeight="1" x14ac:dyDescent="0.2">
      <c r="A25" s="240" t="s">
        <v>254</v>
      </c>
      <c r="B25" s="241"/>
      <c r="C25" s="241"/>
      <c r="D25" s="241"/>
      <c r="E25" s="241"/>
      <c r="F25" s="242"/>
      <c r="G25" s="22">
        <v>18</v>
      </c>
      <c r="H25" s="39">
        <v>-340013</v>
      </c>
      <c r="I25" s="39">
        <v>-381215</v>
      </c>
    </row>
    <row r="26" spans="1:9" ht="12.75" customHeight="1" x14ac:dyDescent="0.2">
      <c r="A26" s="240" t="s">
        <v>255</v>
      </c>
      <c r="B26" s="241"/>
      <c r="C26" s="241"/>
      <c r="D26" s="241"/>
      <c r="E26" s="241"/>
      <c r="F26" s="242"/>
      <c r="G26" s="22">
        <v>19</v>
      </c>
      <c r="H26" s="39">
        <v>-5878598</v>
      </c>
      <c r="I26" s="39">
        <v>-1576486</v>
      </c>
    </row>
    <row r="27" spans="1:9" ht="25.9" customHeight="1" x14ac:dyDescent="0.2">
      <c r="A27" s="231" t="s">
        <v>256</v>
      </c>
      <c r="B27" s="232"/>
      <c r="C27" s="232"/>
      <c r="D27" s="232"/>
      <c r="E27" s="232"/>
      <c r="F27" s="233"/>
      <c r="G27" s="23">
        <v>20</v>
      </c>
      <c r="H27" s="40">
        <f>H24+H25+H26</f>
        <v>9058727</v>
      </c>
      <c r="I27" s="40">
        <f>I24+I25+I26</f>
        <v>14711841</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80423</v>
      </c>
      <c r="I29" s="41">
        <v>35600</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13364</v>
      </c>
      <c r="I31" s="42">
        <v>12663</v>
      </c>
    </row>
    <row r="32" spans="1:9" ht="12.75" customHeight="1" x14ac:dyDescent="0.2">
      <c r="A32" s="240" t="s">
        <v>261</v>
      </c>
      <c r="B32" s="241"/>
      <c r="C32" s="241"/>
      <c r="D32" s="241"/>
      <c r="E32" s="241"/>
      <c r="F32" s="242"/>
      <c r="G32" s="22">
        <v>24</v>
      </c>
      <c r="H32" s="42">
        <v>0</v>
      </c>
      <c r="I32" s="42">
        <v>1764</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1455821</v>
      </c>
      <c r="I34" s="42">
        <v>0</v>
      </c>
    </row>
    <row r="35" spans="1:9" ht="26.45" customHeight="1" x14ac:dyDescent="0.2">
      <c r="A35" s="228" t="s">
        <v>264</v>
      </c>
      <c r="B35" s="229"/>
      <c r="C35" s="229"/>
      <c r="D35" s="229"/>
      <c r="E35" s="229"/>
      <c r="F35" s="230"/>
      <c r="G35" s="21">
        <v>27</v>
      </c>
      <c r="H35" s="43">
        <f>H29+H30+H31+H32+H33+H34</f>
        <v>1549608</v>
      </c>
      <c r="I35" s="43">
        <f>I29+I30+I31+I32+I33+I34</f>
        <v>50027</v>
      </c>
    </row>
    <row r="36" spans="1:9" ht="22.9" customHeight="1" x14ac:dyDescent="0.2">
      <c r="A36" s="240" t="s">
        <v>265</v>
      </c>
      <c r="B36" s="241"/>
      <c r="C36" s="241"/>
      <c r="D36" s="241"/>
      <c r="E36" s="241"/>
      <c r="F36" s="242"/>
      <c r="G36" s="22">
        <v>28</v>
      </c>
      <c r="H36" s="42">
        <v>-3328998</v>
      </c>
      <c r="I36" s="42">
        <v>-1922023</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-2800</v>
      </c>
    </row>
    <row r="39" spans="1:9" ht="12.75" customHeight="1" x14ac:dyDescent="0.2">
      <c r="A39" s="240" t="s">
        <v>268</v>
      </c>
      <c r="B39" s="241"/>
      <c r="C39" s="241"/>
      <c r="D39" s="241"/>
      <c r="E39" s="241"/>
      <c r="F39" s="242"/>
      <c r="G39" s="22">
        <v>31</v>
      </c>
      <c r="H39" s="42">
        <v>0</v>
      </c>
      <c r="I39" s="42">
        <v>-3000000</v>
      </c>
    </row>
    <row r="40" spans="1:9" ht="12.75" customHeight="1" x14ac:dyDescent="0.2">
      <c r="A40" s="240" t="s">
        <v>269</v>
      </c>
      <c r="B40" s="241"/>
      <c r="C40" s="241"/>
      <c r="D40" s="241"/>
      <c r="E40" s="241"/>
      <c r="F40" s="242"/>
      <c r="G40" s="22">
        <v>32</v>
      </c>
      <c r="H40" s="42">
        <v>0</v>
      </c>
      <c r="I40" s="42">
        <v>0</v>
      </c>
    </row>
    <row r="41" spans="1:9" ht="24" customHeight="1" x14ac:dyDescent="0.2">
      <c r="A41" s="228" t="s">
        <v>270</v>
      </c>
      <c r="B41" s="229"/>
      <c r="C41" s="229"/>
      <c r="D41" s="229"/>
      <c r="E41" s="229"/>
      <c r="F41" s="230"/>
      <c r="G41" s="21">
        <v>33</v>
      </c>
      <c r="H41" s="43">
        <f>H36+H37+H38+H39+H40</f>
        <v>-3328998</v>
      </c>
      <c r="I41" s="43">
        <f>I36+I37+I38+I39+I40</f>
        <v>-4924823</v>
      </c>
    </row>
    <row r="42" spans="1:9" ht="29.45" customHeight="1" x14ac:dyDescent="0.2">
      <c r="A42" s="231" t="s">
        <v>271</v>
      </c>
      <c r="B42" s="232"/>
      <c r="C42" s="232"/>
      <c r="D42" s="232"/>
      <c r="E42" s="232"/>
      <c r="F42" s="233"/>
      <c r="G42" s="23">
        <v>34</v>
      </c>
      <c r="H42" s="44">
        <f>H35+H41</f>
        <v>-1779390</v>
      </c>
      <c r="I42" s="44">
        <f>I35+I41</f>
        <v>-4874796</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10000000</v>
      </c>
      <c r="I46" s="42">
        <v>5000000</v>
      </c>
    </row>
    <row r="47" spans="1:9" ht="12.75" customHeight="1" x14ac:dyDescent="0.2">
      <c r="A47" s="240" t="s">
        <v>276</v>
      </c>
      <c r="B47" s="241"/>
      <c r="C47" s="241"/>
      <c r="D47" s="241"/>
      <c r="E47" s="241"/>
      <c r="F47" s="242"/>
      <c r="G47" s="22">
        <v>38</v>
      </c>
      <c r="H47" s="42">
        <v>0</v>
      </c>
      <c r="I47" s="42">
        <v>0</v>
      </c>
    </row>
    <row r="48" spans="1:9" ht="22.15" customHeight="1" x14ac:dyDescent="0.2">
      <c r="A48" s="228" t="s">
        <v>277</v>
      </c>
      <c r="B48" s="229"/>
      <c r="C48" s="229"/>
      <c r="D48" s="229"/>
      <c r="E48" s="229"/>
      <c r="F48" s="230"/>
      <c r="G48" s="21">
        <v>39</v>
      </c>
      <c r="H48" s="43">
        <f>H44+H45+H46+H47</f>
        <v>10000000</v>
      </c>
      <c r="I48" s="43">
        <f>I44+I45+I46+I47</f>
        <v>5000000</v>
      </c>
    </row>
    <row r="49" spans="1:9" ht="24.6" customHeight="1" x14ac:dyDescent="0.2">
      <c r="A49" s="240" t="s">
        <v>278</v>
      </c>
      <c r="B49" s="241"/>
      <c r="C49" s="241"/>
      <c r="D49" s="241"/>
      <c r="E49" s="241"/>
      <c r="F49" s="242"/>
      <c r="G49" s="22">
        <v>40</v>
      </c>
      <c r="H49" s="42">
        <v>-14997370</v>
      </c>
      <c r="I49" s="42">
        <v>-997369</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-246755</v>
      </c>
      <c r="I53" s="42">
        <v>-245115</v>
      </c>
    </row>
    <row r="54" spans="1:9" ht="30.6" customHeight="1" x14ac:dyDescent="0.2">
      <c r="A54" s="228" t="s">
        <v>283</v>
      </c>
      <c r="B54" s="229"/>
      <c r="C54" s="229"/>
      <c r="D54" s="229"/>
      <c r="E54" s="229"/>
      <c r="F54" s="230"/>
      <c r="G54" s="21">
        <v>45</v>
      </c>
      <c r="H54" s="43">
        <f>H49+H50+H51+H52+H53</f>
        <v>-15244125</v>
      </c>
      <c r="I54" s="43">
        <f>I49+I50+I51+I52+I53</f>
        <v>-1242484</v>
      </c>
    </row>
    <row r="55" spans="1:9" ht="29.45" customHeight="1" x14ac:dyDescent="0.2">
      <c r="A55" s="243" t="s">
        <v>284</v>
      </c>
      <c r="B55" s="244"/>
      <c r="C55" s="244"/>
      <c r="D55" s="244"/>
      <c r="E55" s="244"/>
      <c r="F55" s="245"/>
      <c r="G55" s="21">
        <v>46</v>
      </c>
      <c r="H55" s="43">
        <f>H48+H54</f>
        <v>-5244125</v>
      </c>
      <c r="I55" s="43">
        <f>I48+I54</f>
        <v>3757516</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2035212</v>
      </c>
      <c r="I57" s="43">
        <f>I27+I42+I55+I56</f>
        <v>13594561</v>
      </c>
    </row>
    <row r="58" spans="1:9" ht="24" customHeight="1" x14ac:dyDescent="0.2">
      <c r="A58" s="246" t="s">
        <v>287</v>
      </c>
      <c r="B58" s="247"/>
      <c r="C58" s="247"/>
      <c r="D58" s="247"/>
      <c r="E58" s="247"/>
      <c r="F58" s="248"/>
      <c r="G58" s="22">
        <v>49</v>
      </c>
      <c r="H58" s="42">
        <v>4490474</v>
      </c>
      <c r="I58" s="42">
        <v>17113946</v>
      </c>
    </row>
    <row r="59" spans="1:9" ht="31.15" customHeight="1" x14ac:dyDescent="0.2">
      <c r="A59" s="231" t="s">
        <v>288</v>
      </c>
      <c r="B59" s="232"/>
      <c r="C59" s="232"/>
      <c r="D59" s="232"/>
      <c r="E59" s="232"/>
      <c r="F59" s="233"/>
      <c r="G59" s="23">
        <v>50</v>
      </c>
      <c r="H59" s="44">
        <f>H57+H58</f>
        <v>6525686</v>
      </c>
      <c r="I59" s="44">
        <f>I57+I58</f>
        <v>30708507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I52" sqref="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15" zoomScaleNormal="100" zoomScaleSheetLayoutView="115" workbookViewId="0">
      <selection activeCell="A30" sqref="A30:F3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45292</v>
      </c>
      <c r="F2" s="4" t="s">
        <v>327</v>
      </c>
      <c r="G2" s="9">
        <v>45473</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17440426</v>
      </c>
      <c r="V7" s="56">
        <v>6609950</v>
      </c>
      <c r="W7" s="57">
        <f>H7+I7+J7+K7-L7+M7+N7+O7+P7+Q7+R7+U7+V7+S7+T7</f>
        <v>63400201</v>
      </c>
      <c r="X7" s="56">
        <v>0</v>
      </c>
      <c r="Y7" s="57">
        <f>W7+X7</f>
        <v>63400201</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17440426</v>
      </c>
      <c r="V10" s="57">
        <f t="shared" si="2"/>
        <v>6609950</v>
      </c>
      <c r="W10" s="57">
        <f t="shared" si="2"/>
        <v>63400201</v>
      </c>
      <c r="X10" s="57">
        <f t="shared" si="2"/>
        <v>0</v>
      </c>
      <c r="Y10" s="57">
        <f t="shared" si="2"/>
        <v>63400201</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10286929</v>
      </c>
      <c r="W11" s="57">
        <f t="shared" ref="W11:W29" si="3">H11+I11+J11+K11-L11+M11+N11+O11+P11+Q11+R11+U11+V11+S11+T11</f>
        <v>10286929</v>
      </c>
      <c r="X11" s="56">
        <v>0</v>
      </c>
      <c r="Y11" s="57">
        <f t="shared" ref="Y11:Y29" si="4">W11+X11</f>
        <v>10286929</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-37696</v>
      </c>
      <c r="I19" s="56">
        <v>37696</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6609950</v>
      </c>
      <c r="V27" s="56">
        <f>-V7</f>
        <v>-6609950</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22417251</v>
      </c>
      <c r="I30" s="59">
        <f t="shared" ref="I30:Y30" si="5">SUM(I10:I29)</f>
        <v>11731516</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24050376</v>
      </c>
      <c r="V30" s="59">
        <f t="shared" si="5"/>
        <v>10286929</v>
      </c>
      <c r="W30" s="59">
        <f t="shared" si="5"/>
        <v>73687130</v>
      </c>
      <c r="X30" s="59">
        <f t="shared" si="5"/>
        <v>0</v>
      </c>
      <c r="Y30" s="59">
        <f t="shared" si="5"/>
        <v>73687130</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-37696</v>
      </c>
      <c r="I32" s="57">
        <f t="shared" ref="I32:Y32" si="6">SUM(I12:I20)</f>
        <v>37696</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-37696</v>
      </c>
      <c r="I33" s="57">
        <f t="shared" ref="I33:Y33" si="7">I11+I32</f>
        <v>37696</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10286929</v>
      </c>
      <c r="W33" s="57">
        <f t="shared" si="7"/>
        <v>10286929</v>
      </c>
      <c r="X33" s="57">
        <f t="shared" si="7"/>
        <v>0</v>
      </c>
      <c r="Y33" s="57">
        <f t="shared" si="7"/>
        <v>10286929</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6609950</v>
      </c>
      <c r="V34" s="59">
        <f t="shared" si="8"/>
        <v>-6609950</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22417251</v>
      </c>
      <c r="I36" s="56">
        <f>'Balance sheet'!H77</f>
        <v>11731516</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24050376</v>
      </c>
      <c r="V36" s="56">
        <f>'Balance sheet'!H95</f>
        <v>10286929</v>
      </c>
      <c r="W36" s="57">
        <f>H36+I36+J36+K36-L36+M36+N36+O36+P36+Q36+R36+U36+V36+S36+T36</f>
        <v>73687130</v>
      </c>
      <c r="X36" s="56">
        <v>0</v>
      </c>
      <c r="Y36" s="57">
        <f t="shared" ref="Y36:Y38" si="9">W36+X36</f>
        <v>73687130</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22417251</v>
      </c>
      <c r="I39" s="57">
        <f t="shared" ref="I39:Y39" si="11">I36+I37+I38</f>
        <v>11731516</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24050376</v>
      </c>
      <c r="V39" s="57">
        <f t="shared" si="11"/>
        <v>10286929</v>
      </c>
      <c r="W39" s="57">
        <f t="shared" si="11"/>
        <v>73687130</v>
      </c>
      <c r="X39" s="57">
        <f t="shared" si="11"/>
        <v>0</v>
      </c>
      <c r="Y39" s="57">
        <f t="shared" si="11"/>
        <v>73687130</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5407130</v>
      </c>
      <c r="W40" s="57">
        <f t="shared" ref="W40:W58" si="12">H40+I40+J40+K40-L40+M40+N40+O40+P40+Q40+R40+U40+V40+S40+T40</f>
        <v>5407130</v>
      </c>
      <c r="X40" s="56">
        <v>0</v>
      </c>
      <c r="Y40" s="57">
        <f t="shared" ref="Y40:Y58" si="13">W40+X40</f>
        <v>5407130</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c r="I48" s="56"/>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f>V36</f>
        <v>10286929</v>
      </c>
      <c r="V56" s="56">
        <f>-V36</f>
        <v>-10286929</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22417251</v>
      </c>
      <c r="I59" s="59">
        <f t="shared" si="14"/>
        <v>11731516</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34337305</v>
      </c>
      <c r="V59" s="59">
        <f>SUM(V39:V58)</f>
        <v>5407130</v>
      </c>
      <c r="W59" s="59">
        <f>SUM(W39:W58)</f>
        <v>79094260</v>
      </c>
      <c r="X59" s="59">
        <f>SUM(X39:X58)</f>
        <v>0</v>
      </c>
      <c r="Y59" s="59">
        <f>SUM(Y39:Y58)</f>
        <v>79094260</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5407130</v>
      </c>
      <c r="W62" s="57">
        <f>W40+W61</f>
        <v>5407130</v>
      </c>
      <c r="X62" s="57">
        <f>X40+X61</f>
        <v>0</v>
      </c>
      <c r="Y62" s="57">
        <f>Y40+Y61</f>
        <v>5407130</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10286929</v>
      </c>
      <c r="V63" s="59">
        <f>SUM(V50:V58)</f>
        <v>-10286929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91" workbookViewId="0">
      <selection sqref="A1:I40"/>
    </sheetView>
  </sheetViews>
  <sheetFormatPr defaultRowHeight="12.75" x14ac:dyDescent="0.2"/>
  <cols>
    <col min="9" max="9" width="46.7109375" customWidth="1"/>
  </cols>
  <sheetData>
    <row r="1" spans="1:9" x14ac:dyDescent="0.2">
      <c r="A1" s="314" t="s">
        <v>522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ht="31.5" customHeight="1" x14ac:dyDescent="0.2">
      <c r="A30" s="315"/>
      <c r="B30" s="315"/>
      <c r="C30" s="315"/>
      <c r="D30" s="315"/>
      <c r="E30" s="315"/>
      <c r="F30" s="315"/>
      <c r="G30" s="315"/>
      <c r="H30" s="315"/>
      <c r="I30" s="315"/>
    </row>
    <row r="31" spans="1:9" ht="31.5" customHeight="1" x14ac:dyDescent="0.2">
      <c r="A31" s="315"/>
      <c r="B31" s="315"/>
      <c r="C31" s="315"/>
      <c r="D31" s="315"/>
      <c r="E31" s="315"/>
      <c r="F31" s="315"/>
      <c r="G31" s="315"/>
      <c r="H31" s="315"/>
      <c r="I31" s="315"/>
    </row>
    <row r="32" spans="1:9" ht="31.5" customHeight="1" x14ac:dyDescent="0.2">
      <c r="A32" s="315"/>
      <c r="B32" s="315"/>
      <c r="C32" s="315"/>
      <c r="D32" s="315"/>
      <c r="E32" s="315"/>
      <c r="F32" s="315"/>
      <c r="G32" s="315"/>
      <c r="H32" s="315"/>
      <c r="I32" s="315"/>
    </row>
    <row r="33" spans="1:9" ht="31.5" customHeight="1"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ht="27.75" customHeight="1" x14ac:dyDescent="0.2">
      <c r="A35" s="315"/>
      <c r="B35" s="315"/>
      <c r="C35" s="315"/>
      <c r="D35" s="315"/>
      <c r="E35" s="315"/>
      <c r="F35" s="315"/>
      <c r="G35" s="315"/>
      <c r="H35" s="315"/>
      <c r="I35" s="315"/>
    </row>
    <row r="36" spans="1:9" ht="27.75" customHeight="1" x14ac:dyDescent="0.2">
      <c r="A36" s="315"/>
      <c r="B36" s="315"/>
      <c r="C36" s="315"/>
      <c r="D36" s="315"/>
      <c r="E36" s="315"/>
      <c r="F36" s="315"/>
      <c r="G36" s="315"/>
      <c r="H36" s="315"/>
      <c r="I36" s="315"/>
    </row>
    <row r="37" spans="1:9" ht="27.75" customHeight="1"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44.25" customHeight="1" x14ac:dyDescent="0.2">
      <c r="A39" s="315"/>
      <c r="B39" s="315"/>
      <c r="C39" s="315"/>
      <c r="D39" s="315"/>
      <c r="E39" s="315"/>
      <c r="F39" s="315"/>
      <c r="G39" s="315"/>
      <c r="H39" s="315"/>
      <c r="I39" s="315"/>
    </row>
    <row r="40" spans="1:9" ht="333" customHeight="1" x14ac:dyDescent="0.2">
      <c r="A40" s="315"/>
      <c r="B40" s="315"/>
      <c r="C40" s="315"/>
      <c r="D40" s="315"/>
      <c r="E40" s="315"/>
      <c r="F40" s="315"/>
      <c r="G40" s="315"/>
      <c r="H40" s="315"/>
      <c r="I40" s="315"/>
    </row>
    <row r="41" spans="1:9" ht="409.6" customHeight="1" x14ac:dyDescent="0.2">
      <c r="A41" s="316" t="s">
        <v>523</v>
      </c>
      <c r="B41" s="317"/>
      <c r="C41" s="317"/>
      <c r="D41" s="317"/>
      <c r="E41" s="317"/>
      <c r="F41" s="317"/>
      <c r="G41" s="317"/>
      <c r="H41" s="317"/>
      <c r="I41" s="317"/>
    </row>
    <row r="42" spans="1:9" ht="132.75"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85"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2024-07-29T06:15:43Z</cp:lastPrinted>
  <dcterms:created xsi:type="dcterms:W3CDTF">2008-10-17T11:51:54Z</dcterms:created>
  <dcterms:modified xsi:type="dcterms:W3CDTF">2024-07-29T06:16:01Z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