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28.02.2025\Konsolidirano\"/>
    </mc:Choice>
  </mc:AlternateContent>
  <xr:revisionPtr revIDLastSave="0" documentId="13_ncr:1_{6F56061E-265B-4240-910F-58DF746D5304}" xr6:coauthVersionLast="47" xr6:coauthVersionMax="47" xr10:uidLastSave="{00000000-0000-0000-0000-000000000000}"/>
  <bookViews>
    <workbookView xWindow="-45" yWindow="45" windowWidth="15045" windowHeight="1491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Bilješke!$A$1:$I$42</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V11" i="22" l="1"/>
  <c r="I36" i="22" l="1"/>
  <c r="H36" i="22"/>
  <c r="U27" i="22" l="1"/>
  <c r="I17" i="18"/>
  <c r="H17" i="18"/>
  <c r="L36" i="22" l="1"/>
  <c r="L7" i="22"/>
  <c r="V27" i="22"/>
  <c r="O7" i="22"/>
  <c r="N7" i="22"/>
  <c r="M7" i="22"/>
  <c r="K7" i="22"/>
  <c r="J7" i="22"/>
  <c r="U36" i="22"/>
  <c r="O36" i="22" l="1"/>
  <c r="N36" i="22"/>
  <c r="M36" i="22"/>
  <c r="K36" i="22"/>
  <c r="J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8" i="20" s="1"/>
  <c r="H64" i="26"/>
  <c r="I51" i="21"/>
  <c r="I53" i="21" s="1"/>
  <c r="H51" i="21"/>
  <c r="H53" i="21" s="1"/>
  <c r="K109" i="26" l="1"/>
  <c r="K86" i="26"/>
  <c r="I109" i="26"/>
  <c r="I86" i="26"/>
  <c r="H68" i="26"/>
  <c r="J67" i="26"/>
  <c r="I8" i="20"/>
  <c r="I67" i="26"/>
  <c r="I68" i="26"/>
  <c r="J66" i="26"/>
  <c r="J68" i="26"/>
  <c r="K67" i="26"/>
  <c r="K68" i="26"/>
  <c r="H66" i="26"/>
  <c r="H67" i="26"/>
  <c r="I85" i="18"/>
  <c r="H85" i="18"/>
  <c r="H109" i="26" l="1"/>
  <c r="H86" i="26"/>
  <c r="K112" i="26"/>
  <c r="K111" i="26" s="1"/>
  <c r="K85" i="26"/>
  <c r="I112" i="26"/>
  <c r="I111" i="26" s="1"/>
  <c r="I85" i="26"/>
  <c r="J109" i="26"/>
  <c r="J86" i="26"/>
  <c r="I78" i="18"/>
  <c r="H78" i="18"/>
  <c r="J112" i="26" l="1"/>
  <c r="J111" i="26" s="1"/>
  <c r="J85" i="26"/>
  <c r="H112" i="26"/>
  <c r="H111" i="26" s="1"/>
  <c r="H85" i="26"/>
  <c r="H54" i="20"/>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4" i="18" l="1"/>
  <c r="V36" i="22"/>
  <c r="U56" i="22" s="1"/>
  <c r="U63" i="22" s="1"/>
  <c r="H75" i="18"/>
  <c r="H133" i="18" s="1"/>
  <c r="W36" i="22"/>
  <c r="Y36" i="22" s="1"/>
  <c r="H42" i="20"/>
  <c r="H55" i="20"/>
  <c r="H9"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U59" i="22" l="1"/>
  <c r="V56" i="22"/>
  <c r="V63" i="22" s="1"/>
  <c r="V39" i="22"/>
  <c r="I75" i="18"/>
  <c r="I133" i="18" s="1"/>
  <c r="V40" i="22"/>
  <c r="W40" i="22" s="1"/>
  <c r="Y40" i="22" s="1"/>
  <c r="W56" i="22"/>
  <c r="Y56" i="22" s="1"/>
  <c r="Y63" i="22" s="1"/>
  <c r="H57" i="20"/>
  <c r="H59" i="20" s="1"/>
  <c r="I24" i="20"/>
  <c r="I27" i="20" s="1"/>
  <c r="I55" i="20"/>
  <c r="H72" i="18"/>
  <c r="H134" i="18" s="1"/>
  <c r="I44" i="18"/>
  <c r="I9" i="18"/>
  <c r="I42" i="20"/>
  <c r="Y61" i="22"/>
  <c r="W61" i="22"/>
  <c r="Y32" i="22"/>
  <c r="Y33" i="22" s="1"/>
  <c r="W32" i="22"/>
  <c r="W33" i="22" s="1"/>
  <c r="Y34" i="22"/>
  <c r="W34" i="22"/>
  <c r="Y39" i="22"/>
  <c r="W39" i="22"/>
  <c r="Y10" i="22"/>
  <c r="Y30" i="22" s="1"/>
  <c r="W10" i="22"/>
  <c r="W30" i="22" s="1"/>
  <c r="W63" i="22" l="1"/>
  <c r="V59" i="22"/>
  <c r="Y59" i="22"/>
  <c r="Y62" i="22"/>
  <c r="W59" i="22"/>
  <c r="W62" i="22"/>
  <c r="V62" i="22"/>
  <c r="I57" i="20"/>
  <c r="I59" i="20" s="1"/>
  <c r="I72" i="18"/>
  <c r="I134" i="18" s="1"/>
</calcChain>
</file>

<file path=xl/sharedStrings.xml><?xml version="1.0" encoding="utf-8"?>
<sst xmlns="http://schemas.openxmlformats.org/spreadsheetml/2006/main" count="543" uniqueCount="477">
  <si>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</si>
  <si>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</si>
  <si>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</si>
  <si>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</si>
  <si>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</si>
  <si>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</si>
  <si>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</si>
  <si>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</si>
  <si>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</si>
  <si>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</si>
  <si>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</si>
  <si>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</si>
  <si>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</si>
  <si>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</si>
  <si>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</si>
  <si>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</si>
  <si>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</si>
  <si>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</si>
  <si>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</si>
  <si>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</si>
  <si>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</si>
  <si>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</si>
  <si>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</si>
  <si>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</si>
  <si>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</si>
  <si>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</si>
  <si>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</si>
  <si>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</si>
  <si>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</si>
  <si>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</si>
  <si>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</si>
  <si>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</si>
  <si>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</si>
  <si>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</si>
  <si>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</si>
  <si>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</si>
  <si>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</si>
  <si>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</si>
  <si>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</si>
  <si>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</si>
  <si>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</si>
  <si>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</si>
  <si>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</si>
  <si>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</si>
  <si>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</si>
  <si>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</si>
  <si>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</si>
  <si>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</si>
  <si>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</si>
  <si>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</si>
  <si>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</si>
  <si>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</si>
  <si>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</si>
  <si>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</si>
  <si>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</si>
  <si>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</si>
  <si>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</si>
  <si>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</si>
  <si>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</si>
  <si>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</si>
  <si>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</si>
  <si>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</si>
  <si>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</si>
  <si>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</si>
  <si>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</si>
  <si>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</si>
  <si>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</si>
  <si>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</si>
  <si>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</si>
  <si>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</si>
  <si>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</si>
  <si>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</si>
  <si>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</si>
  <si>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</si>
  <si>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</si>
  <si>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</si>
  <si>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</si>
  <si>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</si>
  <si>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</si>
  <si>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</si>
  <si>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</si>
  <si>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</si>
  <si>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</si>
  <si>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</si>
  <si>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</si>
  <si>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</si>
  <si>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</si>
  <si>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</si>
  <si>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</si>
  <si>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</si>
  <si>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</si>
  <si>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</si>
  <si>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</si>
  <si>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</si>
  <si>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</si>
  <si>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</si>
  <si>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</si>
  <si>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</si>
  <si>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</si>
  <si>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</si>
  <si>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</si>
  <si>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</si>
  <si>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</si>
  <si>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</si>
  <si>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</si>
  <si>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</si>
  <si>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</si>
  <si>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</si>
  <si>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</si>
  <si>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</si>
  <si>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</si>
  <si>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</si>
  <si>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</si>
  <si>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</si>
  <si>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</si>
  <si>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</si>
  <si>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</si>
  <si>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</si>
  <si>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</si>
  <si>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</si>
  <si>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</si>
  <si>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</si>
  <si>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</si>
  <si>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</si>
  <si>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</si>
  <si>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</si>
  <si>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</si>
  <si>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</si>
  <si>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</si>
  <si>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</si>
  <si>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</si>
  <si>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</si>
  <si>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</si>
  <si>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</si>
  <si>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</si>
  <si>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</si>
  <si>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</si>
  <si>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</si>
  <si>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</si>
  <si>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</si>
  <si>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</si>
  <si>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</si>
  <si>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</si>
  <si>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</si>
  <si>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</si>
  <si>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</si>
  <si>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</si>
  <si>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</si>
  <si>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</si>
  <si>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</si>
  <si>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</si>
  <si>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</si>
  <si>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</si>
  <si>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</si>
  <si>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</si>
  <si>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</si>
  <si>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</si>
  <si>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</si>
  <si>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</si>
  <si>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</si>
  <si>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</si>
  <si>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</si>
  <si>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</si>
  <si>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</si>
  <si>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</si>
  <si>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</si>
  <si>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</si>
  <si>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</si>
  <si>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</si>
  <si>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</si>
  <si>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</si>
  <si>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</si>
  <si>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</si>
  <si>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</si>
  <si>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</si>
  <si>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</si>
  <si>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</si>
  <si>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</si>
  <si>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</si>
  <si>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</si>
  <si>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</si>
  <si>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</si>
  <si>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</si>
  <si>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</si>
  <si>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</si>
  <si>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</si>
  <si>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</si>
  <si>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</si>
  <si>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</si>
  <si>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</si>
  <si>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</si>
  <si>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</si>
  <si>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</si>
  <si>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</si>
  <si>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</si>
  <si>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</si>
  <si>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</si>
  <si>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</si>
  <si>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</si>
  <si>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</si>
  <si>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</si>
  <si>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</si>
  <si>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</si>
  <si>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</si>
  <si>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</si>
  <si>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</si>
  <si>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</si>
  <si>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</si>
  <si>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</si>
  <si>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</si>
  <si>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</si>
  <si>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</si>
  <si>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</si>
  <si>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</si>
  <si>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</si>
  <si>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</si>
  <si>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</si>
  <si>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</si>
  <si>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</si>
  <si>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</si>
  <si>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</si>
  <si>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</si>
  <si>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</si>
  <si>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</si>
  <si>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</si>
  <si>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</si>
  <si>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</si>
  <si>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</si>
  <si>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</si>
  <si>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</si>
  <si>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</si>
  <si>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</si>
  <si>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</si>
  <si>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</si>
  <si>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</si>
  <si>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</si>
  <si>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</si>
  <si>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</si>
  <si>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</si>
  <si>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</si>
  <si>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</si>
  <si>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</si>
  <si>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</si>
  <si>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</si>
  <si>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</si>
  <si>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</si>
  <si>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</si>
  <si>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</si>
  <si>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</si>
  <si>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</si>
  <si>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</si>
  <si>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</si>
  <si>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</si>
  <si>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</si>
  <si>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</si>
  <si>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</si>
  <si>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</si>
  <si>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</si>
  <si>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</si>
  <si>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</si>
  <si>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</si>
  <si>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</si>
  <si>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</si>
  <si>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</si>
  <si>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</si>
  <si>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</si>
  <si>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</si>
  <si>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</si>
  <si>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</si>
  <si>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</si>
  <si>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</si>
  <si>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</si>
  <si>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</si>
  <si>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</si>
  <si>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</si>
  <si>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</si>
  <si>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</si>
  <si>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</si>
  <si>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</si>
  <si>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</si>
  <si>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</si>
  <si>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</si>
  <si>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</si>
  <si>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</si>
  <si>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</si>
  <si>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</si>
  <si>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</si>
  <si>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</si>
  <si>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</si>
  <si>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</si>
  <si>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</si>
  <si>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</si>
  <si>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</si>
  <si>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</si>
  <si>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</si>
  <si>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</si>
  <si>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</si>
  <si>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</si>
  <si>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</si>
  <si>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</si>
  <si>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</si>
  <si>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</si>
  <si>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</si>
  <si>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</si>
  <si>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</si>
  <si>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</si>
  <si>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</si>
  <si>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</si>
  <si>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</si>
  <si>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</si>
  <si>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</si>
  <si>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</si>
  <si>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</si>
  <si>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</si>
  <si>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</si>
  <si>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</si>
  <si>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</si>
  <si>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</si>
  <si>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</si>
  <si>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</si>
  <si>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</si>
  <si>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</si>
  <si>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</si>
  <si>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</si>
  <si>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</si>
  <si>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</si>
  <si>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</si>
  <si>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</si>
  <si>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</si>
  <si>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</si>
  <si>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</si>
  <si>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</si>
  <si>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</si>
  <si>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</si>
  <si>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</si>
  <si>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</si>
  <si>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</si>
  <si>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</si>
  <si>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</si>
  <si>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</si>
  <si>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</si>
  <si>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</si>
  <si>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</si>
  <si>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</si>
  <si>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</si>
  <si>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</si>
  <si>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</si>
  <si>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</si>
  <si>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</si>
  <si>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</si>
  <si>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</si>
  <si>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</si>
  <si>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</si>
  <si>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</si>
  <si>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</si>
  <si>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</si>
  <si>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</si>
  <si>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</si>
  <si>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</si>
  <si>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</si>
  <si>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</si>
  <si>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</si>
  <si>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</si>
  <si>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</si>
  <si>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</si>
  <si>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</si>
  <si>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</si>
  <si>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</si>
  <si>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</si>
  <si>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</si>
  <si>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</si>
  <si>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</si>
  <si>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</si>
  <si>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</si>
  <si>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</si>
  <si>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</si>
  <si>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</si>
  <si>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</si>
  <si>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</si>
  <si>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</si>
  <si>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</si>
  <si>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</si>
  <si>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</si>
  <si>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</si>
  <si>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</si>
  <si>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</si>
  <si>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</si>
  <si>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</si>
  <si>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</si>
  <si>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</si>
  <si>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</si>
  <si>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</si>
  <si>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</si>
  <si>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</si>
  <si>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</si>
  <si>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</si>
  <si>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</si>
  <si>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</si>
  <si>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</si>
  <si>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</si>
  <si>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</si>
  <si>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</si>
  <si>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</si>
  <si>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</si>
  <si>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</si>
  <si>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</si>
  <si>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</si>
  <si>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</si>
  <si>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</si>
  <si>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</si>
  <si>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</si>
  <si>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</si>
  <si>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</si>
  <si>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</si>
  <si>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</si>
  <si>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</si>
  <si>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</si>
  <si>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</si>
  <si>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</si>
  <si>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</si>
  <si>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</si>
  <si>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</si>
  <si>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</si>
  <si>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</si>
  <si>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</si>
  <si>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</si>
  <si>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</si>
  <si>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</si>
  <si>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</si>
  <si>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</si>
  <si>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</si>
  <si>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</si>
  <si>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</si>
  <si>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</si>
  <si>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</si>
  <si>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</si>
  <si>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</si>
  <si>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</si>
  <si>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</si>
  <si>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</si>
  <si>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</si>
  <si>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</si>
  <si>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</si>
  <si>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</si>
  <si>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</si>
  <si>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</si>
  <si>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</si>
  <si>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</si>
  <si>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</si>
  <si>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</si>
  <si>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</si>
  <si>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</si>
  <si>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</si>
  <si>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</si>
  <si>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</si>
  <si>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</si>
  <si>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</si>
  <si>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</si>
  <si>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</si>
  <si>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</si>
  <si>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</si>
  <si>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</si>
  <si>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</si>
  <si>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POMORSKI SERVIS LUKA PLOČE d.o.o.</t>
  </si>
  <si>
    <t>PLOČANSKA PLOVIDBA d.o.o.</t>
  </si>
  <si>
    <t>LUKA ŠPED d.o.o.</t>
  </si>
  <si>
    <t>TRG KRALJA TOMISLAVA 21</t>
  </si>
  <si>
    <t>VLADIMIRA NAZORA 47</t>
  </si>
  <si>
    <t>Lučka cesta bb</t>
  </si>
  <si>
    <t>Obveznik: Grupa Luka Ploče</t>
  </si>
  <si>
    <t xml:space="preserve">Obveznik: Grupa Luka Ploče </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</si>
  <si>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01.01.2024. -30.09.2024.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</si>
  <si>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stanje na dan 31.12.2024</t>
  </si>
  <si>
    <t>u razdoblju 01.01.2024 do 31.12.2024</t>
  </si>
  <si>
    <t>u razdoblju 01.01.2024. do 31.12.2024.</t>
  </si>
  <si>
    <t>NEW CONCRETE TECHNOLOGIES d.o.o.</t>
  </si>
  <si>
    <t xml:space="preserve">
Grupa Luka Ploče
a) Vidjeti Međuizvještaj poslovodstva za 4. kvartal 2024. godine.
b) Pristup financijskim izvještajima Izdavatelja dostupan je na stranicama: www.lukaploce.hr i www.zse.hr i u Službenom registru propisanih informacija (HANFA).
c) U izvještajima za razdoblje 01.01.2024.-31.12.2024.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grupe.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Ovisni subjekti prema MSFI:
Pomorski servis Luka Ploče d.o.o          Pločanska plovidba  d.o.o              Luka šped d.o.o
Trg kralja Tomislava 21                           Vladimira Nazora 47                       Lučka cesta b.b.
20340 Ploče                                              20340 Ploče                                      20340 Ploče
MB: 18875024938                                  MB: 39778257122                            MB: 28527523504
New Concrete Technologies
Trg kralja Tomislava 21
20340 Ploče
MB: 04951832
2. Računovodstvene politike Društva i Grupe koje se primjenjuju prilikom sastavljanja financijskih izvještaja za 2024. godinu iste su kao i računovodstvene politike koje su bile primijenjene u godišnjem financijskom izvještaju za 2023. godinu.
3. Grupa nema  financijskih obaveza, jamstava ili izdataka koji nisu u bilanci.
4. Vidjeti Međuizvještaj poslovodstva za 4. kvartal 2024. godine.
5. Grupa ima obveze po najmovima proizašle iz primjene MSFI 16 (4.130.071 eura), dugoročni kredit za koji je izdana polica osiguranja za kupljenu opremu (8.703.961 eura) i obveze prema državi za prodane stanove (61.159 eura)
6. Prosječan broj zaposlenih tijekom tekućeg razdoblja: 449.
7. Grupa u tekućem razdoblju nije kapitalizirala trošak plaća.
8. U bilanci je priznato rezerviranje za odgođeni porez. Iznos od 172.656 eura – umanjen je za 13.017 eura u odnosu na 31.12.2023. godine. Također u bilanci je prikazana odgođena porezna obveza u iznosu 590.541 eura na dan 31.12.24.godine.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33 u revidiranom godišnjem financijskom izvješću za 2023. godinu. Nije bilo promjena u četvrtom kvartalu 2024. godine.
10.  Dionički kapital na dan 31.12.2024. sastoji se od 422.967 dionica. Nominalna vrijednost dionice iznosi 53 eura. 
11. Grupa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</si>
</sst>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
      <sz val="11"/>
      <color theme="1"/>
      <name val="Calibri"/>
      <family val="2"/>
      <scheme val="minor"/>
    </font>
    <font>
      <sz val="10"/>
      <name val="Arial"/>
      <family val="2"/>
    </font>
    <font>
      <sz val="11"/>
      <color rgb="FF000000"/>
      <name val="Calibri"/>
      <family val="2"/>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9">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3" fillId="0" borderId="0"/>
    <xf numFmtId="0" fontId="2" fillId="0" borderId="0"/>
    <xf numFmtId="0" fontId="39" fillId="0" borderId="0"/>
    <xf numFmtId="0" fontId="1" fillId="0" borderId="0"/>
    <xf numFmtId="0" fontId="40" fillId="0" borderId="0">
      <alignment wrapText="1"/>
    </xf>
    <xf numFmtId="0" fontId="40" fillId="0" borderId="0"/>
    <xf numFmtId="0" fontId="40" fillId="0" borderId="0"/>
    <xf numFmtId="9" fontId="39" fillId="0" borderId="0" applyFont="0" applyFill="0" applyBorder="0" applyAlignment="0" applyProtection="0"/>
    <xf numFmtId="43" fontId="3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298">
    <xf numFmtId="0" fontId="0" fillId="0" borderId="0" xfId="0"/>
    <xf numFmtId="0" fontId="14" fillId="0" borderId="0" xfId="3"/>
    <xf numFmtId="0" fontId="11" fillId="0" borderId="0" xfId="1" applyFont="1" applyAlignment="1">
      <alignment horizontal="center" vertical="center" wrapText="1"/>
    </xf>
    <xf numFmtId="0" fontId="14" fillId="0" borderId="0" xfId="3" applyAlignment="1">
      <alignment horizontal="center" vertical="center" wrapText="1"/>
    </xf>
    <xf numFmtId="0" fontId="9" fillId="0" borderId="0" xfId="1" applyFont="1" applyAlignment="1">
      <alignment horizontal="center" vertical="center"/>
    </xf>
    <xf numFmtId="49" fontId="12" fillId="3" borderId="11" xfId="0" applyNumberFormat="1" applyFont="1" applyFill="1" applyBorder="1" applyAlignment="1">
      <alignment horizontal="center" vertical="center"/>
    </xf>
    <xf numFmtId="165" fontId="21" fillId="0" borderId="30" xfId="0" applyNumberFormat="1" applyFont="1" applyBorder="1" applyAlignment="1">
      <alignment horizontal="center" vertical="center"/>
    </xf>
    <xf numFmtId="165" fontId="21" fillId="9" borderId="30" xfId="0" applyNumberFormat="1" applyFont="1" applyFill="1" applyBorder="1" applyAlignment="1">
      <alignment horizontal="center" vertical="center"/>
    </xf>
    <xf numFmtId="165" fontId="21" fillId="9" borderId="31" xfId="0" applyNumberFormat="1" applyFont="1" applyFill="1" applyBorder="1" applyAlignment="1">
      <alignment horizontal="center" vertical="center"/>
    </xf>
    <xf numFmtId="14" fontId="9" fillId="2" borderId="0" xfId="1" applyNumberFormat="1" applyFont="1" applyFill="1" applyAlignment="1" applyProtection="1">
      <alignment horizontal="center" vertical="center"/>
      <protection locked="0"/>
    </xf>
    <xf numFmtId="3" fontId="21" fillId="3" borderId="33" xfId="0" applyNumberFormat="1" applyFont="1" applyFill="1" applyBorder="1" applyAlignment="1">
      <alignment horizontal="center" vertical="center" wrapText="1"/>
    </xf>
    <xf numFmtId="164" fontId="7" fillId="0" borderId="33" xfId="0" applyNumberFormat="1" applyFont="1" applyBorder="1" applyAlignment="1">
      <alignment horizontal="center" vertical="center"/>
    </xf>
    <xf numFmtId="164" fontId="7" fillId="9" borderId="33" xfId="0" applyNumberFormat="1" applyFont="1" applyFill="1" applyBorder="1" applyAlignment="1">
      <alignment horizontal="center" vertical="center"/>
    </xf>
    <xf numFmtId="0" fontId="14" fillId="0" borderId="0" xfId="3" applyAlignment="1">
      <alignment wrapText="1"/>
    </xf>
    <xf numFmtId="0" fontId="7" fillId="3" borderId="16" xfId="3" applyFont="1" applyFill="1" applyBorder="1" applyAlignment="1">
      <alignment horizontal="center" vertical="center" wrapText="1"/>
    </xf>
    <xf numFmtId="0" fontId="21" fillId="3" borderId="15" xfId="3" applyFont="1" applyFill="1" applyBorder="1" applyAlignment="1">
      <alignment horizontal="center" vertical="center"/>
    </xf>
    <xf numFmtId="164" fontId="7" fillId="0" borderId="22" xfId="0" applyNumberFormat="1" applyFont="1" applyBorder="1" applyAlignment="1">
      <alignment horizontal="center" vertical="center"/>
    </xf>
    <xf numFmtId="164" fontId="7" fillId="0" borderId="13" xfId="0" applyNumberFormat="1" applyFont="1" applyBorder="1" applyAlignment="1">
      <alignment horizontal="center" vertical="center"/>
    </xf>
    <xf numFmtId="3" fontId="8" fillId="0" borderId="33" xfId="0" applyNumberFormat="1" applyFont="1" applyBorder="1" applyAlignment="1" applyProtection="1">
      <alignment horizontal="right" vertical="center" shrinkToFit="1"/>
      <protection locked="0"/>
    </xf>
    <xf numFmtId="3" fontId="14" fillId="0" borderId="0" xfId="3" applyNumberFormat="1"/>
    <xf numFmtId="3" fontId="21" fillId="3" borderId="16" xfId="3" applyNumberFormat="1" applyFont="1" applyFill="1" applyBorder="1" applyAlignment="1">
      <alignment horizontal="center" vertical="center" wrapText="1"/>
    </xf>
    <xf numFmtId="3" fontId="21" fillId="3" borderId="15" xfId="3" applyNumberFormat="1" applyFont="1" applyFill="1" applyBorder="1" applyAlignment="1">
      <alignment horizontal="center" vertical="center" wrapText="1"/>
    </xf>
    <xf numFmtId="3" fontId="14" fillId="0" borderId="0" xfId="3" applyNumberFormat="1" applyAlignment="1">
      <alignment wrapText="1"/>
    </xf>
    <xf numFmtId="3" fontId="8" fillId="0" borderId="22" xfId="0" applyNumberFormat="1" applyFont="1" applyBorder="1" applyAlignment="1" applyProtection="1">
      <alignment vertical="center"/>
      <protection locked="0"/>
    </xf>
    <xf numFmtId="3" fontId="8" fillId="0" borderId="13" xfId="0" applyNumberFormat="1" applyFont="1" applyBorder="1" applyAlignment="1" applyProtection="1">
      <alignment vertical="center"/>
      <protection locked="0"/>
    </xf>
    <xf numFmtId="3" fontId="20" fillId="10" borderId="14" xfId="0" applyNumberFormat="1" applyFont="1" applyFill="1" applyBorder="1" applyAlignment="1">
      <alignment vertical="center"/>
    </xf>
    <xf numFmtId="3" fontId="14" fillId="0" borderId="0" xfId="1" applyNumberFormat="1" applyFont="1" applyAlignment="1">
      <alignment wrapText="1"/>
    </xf>
    <xf numFmtId="3" fontId="14" fillId="0" borderId="0" xfId="3" applyNumberFormat="1" applyAlignment="1">
      <alignment horizontal="center" vertical="center" wrapText="1"/>
    </xf>
    <xf numFmtId="3" fontId="5" fillId="0" borderId="0" xfId="3" applyNumberFormat="1" applyFont="1"/>
    <xf numFmtId="3" fontId="12" fillId="3" borderId="27" xfId="0" applyNumberFormat="1" applyFont="1" applyFill="1" applyBorder="1" applyAlignment="1">
      <alignment horizontal="center" vertical="center" wrapText="1"/>
    </xf>
    <xf numFmtId="3" fontId="12" fillId="3" borderId="11" xfId="0" applyNumberFormat="1" applyFont="1" applyFill="1" applyBorder="1" applyAlignment="1">
      <alignment horizontal="center" vertical="center" wrapText="1"/>
    </xf>
    <xf numFmtId="3" fontId="12" fillId="3" borderId="11" xfId="0" applyNumberFormat="1" applyFont="1" applyFill="1" applyBorder="1" applyAlignment="1">
      <alignment horizontal="center" vertical="center"/>
    </xf>
    <xf numFmtId="3" fontId="12" fillId="3" borderId="12" xfId="0" applyNumberFormat="1" applyFont="1" applyFill="1" applyBorder="1" applyAlignment="1">
      <alignment horizontal="center" vertical="center"/>
    </xf>
    <xf numFmtId="3" fontId="6" fillId="0" borderId="30" xfId="0" applyNumberFormat="1" applyFont="1" applyBorder="1" applyAlignment="1" applyProtection="1">
      <alignment vertical="center" shrinkToFit="1"/>
      <protection locked="0"/>
    </xf>
    <xf numFmtId="3" fontId="26" fillId="9" borderId="30" xfId="0" applyNumberFormat="1" applyFont="1" applyFill="1" applyBorder="1" applyAlignment="1">
      <alignment vertical="center" shrinkToFit="1"/>
    </xf>
    <xf numFmtId="3" fontId="6" fillId="8" borderId="30" xfId="0" applyNumberFormat="1" applyFont="1" applyFill="1" applyBorder="1" applyAlignment="1">
      <alignment vertical="center" shrinkToFit="1"/>
    </xf>
    <xf numFmtId="3" fontId="26" fillId="9" borderId="31" xfId="0" applyNumberFormat="1" applyFont="1" applyFill="1" applyBorder="1" applyAlignment="1">
      <alignment vertical="center" shrinkToFit="1"/>
    </xf>
    <xf numFmtId="3" fontId="26" fillId="0" borderId="30" xfId="0" applyNumberFormat="1" applyFont="1" applyBorder="1" applyAlignment="1">
      <alignment vertical="center" shrinkToFit="1"/>
    </xf>
    <xf numFmtId="3" fontId="26" fillId="0" borderId="31" xfId="0" applyNumberFormat="1" applyFont="1" applyBorder="1" applyAlignment="1">
      <alignment vertical="center" shrinkToFit="1"/>
    </xf>
    <xf numFmtId="14" fontId="7" fillId="13" borderId="0" xfId="4" applyNumberFormat="1" applyFont="1" applyFill="1" applyAlignment="1" applyProtection="1">
      <alignment horizontal="center" vertical="center"/>
      <protection locked="0"/>
    </xf>
    <xf numFmtId="1" fontId="7" fillId="13" borderId="0" xfId="4" applyNumberFormat="1" applyFont="1" applyFill="1" applyAlignment="1" applyProtection="1">
      <alignment horizontal="center" vertical="center"/>
      <protection locked="0"/>
    </xf>
    <xf numFmtId="14" fontId="7" fillId="14" borderId="0" xfId="4" applyNumberFormat="1" applyFont="1" applyFill="1" applyAlignment="1" applyProtection="1">
      <alignment horizontal="center" vertical="center"/>
      <protection locked="0"/>
    </xf>
    <xf numFmtId="1" fontId="7" fillId="12" borderId="38" xfId="4" applyNumberFormat="1" applyFont="1" applyFill="1" applyBorder="1" applyAlignment="1" applyProtection="1">
      <alignment horizontal="center" vertical="center"/>
      <protection locked="0"/>
    </xf>
    <xf numFmtId="1" fontId="7" fillId="14" borderId="0" xfId="4" applyNumberFormat="1" applyFont="1" applyFill="1" applyAlignment="1" applyProtection="1">
      <alignment horizontal="center" vertical="center"/>
      <protection locked="0"/>
    </xf>
    <xf numFmtId="0" fontId="7" fillId="12" borderId="38" xfId="4" applyFont="1" applyFill="1" applyBorder="1" applyAlignment="1" applyProtection="1">
      <alignment horizontal="center" vertical="center"/>
      <protection locked="0"/>
    </xf>
    <xf numFmtId="49" fontId="7" fillId="12" borderId="38" xfId="4" applyNumberFormat="1" applyFont="1" applyFill="1" applyBorder="1" applyAlignment="1" applyProtection="1">
      <alignment horizontal="center" vertical="center"/>
      <protection locked="0"/>
    </xf>
    <xf numFmtId="164" fontId="7" fillId="11" borderId="33" xfId="0" applyNumberFormat="1" applyFont="1" applyFill="1" applyBorder="1" applyAlignment="1">
      <alignment horizontal="center" vertical="center"/>
    </xf>
    <xf numFmtId="3" fontId="8" fillId="11" borderId="33" xfId="0" applyNumberFormat="1" applyFont="1" applyFill="1" applyBorder="1" applyAlignment="1" applyProtection="1">
      <alignment horizontal="right" vertical="center" shrinkToFit="1"/>
      <protection locked="0"/>
    </xf>
    <xf numFmtId="3" fontId="5" fillId="0" borderId="0" xfId="5" applyNumberFormat="1"/>
    <xf numFmtId="0" fontId="5" fillId="0" borderId="0" xfId="5"/>
    <xf numFmtId="3" fontId="21" fillId="3" borderId="33" xfId="5" applyNumberFormat="1" applyFont="1" applyFill="1" applyBorder="1" applyAlignment="1">
      <alignment horizontal="center" vertical="center" wrapText="1"/>
    </xf>
    <xf numFmtId="0" fontId="21" fillId="3" borderId="33" xfId="5" applyFont="1" applyFill="1" applyBorder="1" applyAlignment="1">
      <alignment horizontal="center" vertical="center"/>
    </xf>
    <xf numFmtId="3" fontId="20" fillId="10" borderId="33" xfId="5" applyNumberFormat="1" applyFont="1" applyFill="1" applyBorder="1" applyAlignment="1">
      <alignment horizontal="right" vertical="center" shrinkToFit="1"/>
    </xf>
    <xf numFmtId="3" fontId="8" fillId="0" borderId="33" xfId="5" applyNumberFormat="1" applyFont="1" applyBorder="1" applyAlignment="1" applyProtection="1">
      <alignment horizontal="right" vertical="center" shrinkToFit="1"/>
      <protection locked="0"/>
    </xf>
    <xf numFmtId="3" fontId="20" fillId="0" borderId="33" xfId="5" applyNumberFormat="1" applyFont="1" applyBorder="1" applyAlignment="1" applyProtection="1">
      <alignment horizontal="right" vertical="center" shrinkToFit="1"/>
      <protection locked="0"/>
    </xf>
    <xf numFmtId="3" fontId="20" fillId="10" borderId="33" xfId="5" applyNumberFormat="1" applyFont="1" applyFill="1" applyBorder="1" applyAlignment="1">
      <alignment vertical="center"/>
    </xf>
    <xf numFmtId="3" fontId="8" fillId="0" borderId="33" xfId="5" applyNumberFormat="1" applyFont="1" applyBorder="1" applyAlignment="1" applyProtection="1">
      <alignment vertical="center"/>
      <protection locked="0"/>
    </xf>
    <xf numFmtId="164" fontId="7" fillId="9" borderId="13" xfId="0" applyNumberFormat="1" applyFont="1" applyFill="1" applyBorder="1" applyAlignment="1">
      <alignment horizontal="center" vertical="center"/>
    </xf>
    <xf numFmtId="164" fontId="7" fillId="9" borderId="14" xfId="0" applyNumberFormat="1" applyFont="1" applyFill="1" applyBorder="1" applyAlignment="1">
      <alignment horizontal="center" vertical="center"/>
    </xf>
    <xf numFmtId="164" fontId="7" fillId="0" borderId="14" xfId="0" applyNumberFormat="1" applyFont="1" applyBorder="1" applyAlignment="1">
      <alignment horizontal="center" vertical="center"/>
    </xf>
    <xf numFmtId="3" fontId="8" fillId="9" borderId="13" xfId="0" applyNumberFormat="1" applyFont="1" applyFill="1" applyBorder="1" applyAlignment="1" applyProtection="1">
      <alignment vertical="center"/>
      <protection locked="0"/>
    </xf>
    <xf numFmtId="3" fontId="20" fillId="9" borderId="13" xfId="0" applyNumberFormat="1" applyFont="1" applyFill="1" applyBorder="1" applyAlignment="1">
      <alignment vertical="center"/>
    </xf>
    <xf numFmtId="3" fontId="20" fillId="9" borderId="14" xfId="0" applyNumberFormat="1" applyFont="1" applyFill="1" applyBorder="1" applyAlignment="1">
      <alignment vertical="center"/>
    </xf>
    <xf numFmtId="3" fontId="20" fillId="0" borderId="14" xfId="0" applyNumberFormat="1" applyFont="1" applyBorder="1" applyAlignment="1">
      <alignment vertical="center"/>
    </xf>
    <xf numFmtId="0" fontId="7" fillId="3" borderId="33" xfId="3" applyFont="1" applyFill="1" applyBorder="1" applyAlignment="1">
      <alignment horizontal="center" vertical="center" wrapText="1"/>
    </xf>
    <xf numFmtId="3" fontId="21" fillId="3" borderId="33" xfId="3" applyNumberFormat="1" applyFont="1" applyFill="1" applyBorder="1" applyAlignment="1">
      <alignment horizontal="center" vertical="center" wrapText="1"/>
    </xf>
    <xf numFmtId="0" fontId="21" fillId="3" borderId="33" xfId="3" applyFont="1" applyFill="1" applyBorder="1" applyAlignment="1">
      <alignment horizontal="center" vertical="center" wrapText="1"/>
    </xf>
    <xf numFmtId="164" fontId="7" fillId="0" borderId="33" xfId="0" applyNumberFormat="1" applyFont="1" applyBorder="1" applyAlignment="1">
      <alignment horizontal="center" vertical="center" wrapText="1"/>
    </xf>
    <xf numFmtId="3" fontId="8" fillId="0" borderId="33" xfId="0" applyNumberFormat="1" applyFont="1" applyBorder="1" applyAlignment="1" applyProtection="1">
      <alignment horizontal="right" vertical="center" wrapText="1"/>
      <protection locked="0"/>
    </xf>
    <xf numFmtId="164" fontId="7" fillId="10" borderId="33" xfId="0" applyNumberFormat="1" applyFont="1" applyFill="1" applyBorder="1" applyAlignment="1">
      <alignment horizontal="center" vertical="center" wrapText="1"/>
    </xf>
    <xf numFmtId="3" fontId="20" fillId="10" borderId="33" xfId="0" applyNumberFormat="1" applyFont="1" applyFill="1" applyBorder="1" applyAlignment="1">
      <alignment horizontal="right" vertical="center" wrapText="1"/>
    </xf>
    <xf numFmtId="3" fontId="8" fillId="0" borderId="33" xfId="0" applyNumberFormat="1" applyFont="1" applyBorder="1" applyAlignment="1" applyProtection="1">
      <alignment vertical="center" wrapText="1"/>
      <protection locked="0"/>
    </xf>
    <xf numFmtId="3" fontId="20" fillId="10" borderId="33" xfId="0" applyNumberFormat="1" applyFont="1" applyFill="1" applyBorder="1" applyAlignment="1">
      <alignment vertical="center" wrapText="1"/>
    </xf>
    <xf numFmtId="3" fontId="8" fillId="9" borderId="33" xfId="0" applyNumberFormat="1" applyFont="1" applyFill="1" applyBorder="1" applyAlignment="1">
      <alignment vertical="center"/>
    </xf>
    <xf numFmtId="3" fontId="37" fillId="3" borderId="27" xfId="0" applyNumberFormat="1" applyFont="1" applyFill="1" applyBorder="1" applyAlignment="1">
      <alignment horizontal="center" vertical="center" wrapText="1"/>
    </xf>
    <xf numFmtId="3" fontId="20" fillId="10" borderId="33" xfId="5" applyNumberFormat="1" applyFont="1" applyFill="1" applyBorder="1" applyAlignment="1" applyProtection="1">
      <alignment horizontal="right" vertical="center" shrinkToFit="1"/>
      <protection locked="0"/>
    </xf>
    <xf numFmtId="0" fontId="7" fillId="12" borderId="36" xfId="4" applyFont="1" applyFill="1" applyBorder="1" applyAlignment="1" applyProtection="1">
      <alignment horizontal="center" vertical="center"/>
      <protection locked="0"/>
    </xf>
    <xf numFmtId="0" fontId="32" fillId="11" borderId="0" xfId="4" applyFont="1" applyFill="1" applyProtection="1">
      <protection locked="0"/>
    </xf>
    <xf numFmtId="0" fontId="29" fillId="11" borderId="1" xfId="4" applyFont="1" applyFill="1" applyBorder="1" applyProtection="1">
      <protection locked="0"/>
    </xf>
    <xf numFmtId="0" fontId="4" fillId="11" borderId="21" xfId="4" applyFill="1" applyBorder="1" applyProtection="1">
      <protection locked="0"/>
    </xf>
    <xf numFmtId="0" fontId="34" fillId="0" borderId="0" xfId="4" applyFont="1" applyProtection="1">
      <protection locked="0"/>
    </xf>
    <xf numFmtId="0" fontId="36" fillId="0" borderId="0" xfId="4" applyFont="1" applyProtection="1">
      <protection locked="0"/>
    </xf>
    <xf numFmtId="0" fontId="4" fillId="0" borderId="0" xfId="4" applyProtection="1">
      <protection locked="0"/>
    </xf>
    <xf numFmtId="0" fontId="31" fillId="11" borderId="34" xfId="4" applyFont="1" applyFill="1" applyBorder="1" applyAlignment="1" applyProtection="1">
      <alignment horizontal="center" vertical="center"/>
      <protection locked="0"/>
    </xf>
    <xf numFmtId="0" fontId="31" fillId="11" borderId="0" xfId="4" applyFont="1" applyFill="1" applyAlignment="1" applyProtection="1">
      <alignment horizontal="center" vertical="center"/>
      <protection locked="0"/>
    </xf>
    <xf numFmtId="0" fontId="31" fillId="11" borderId="35" xfId="4" applyFont="1" applyFill="1" applyBorder="1" applyAlignment="1" applyProtection="1">
      <alignment horizontal="center" vertical="center"/>
      <protection locked="0"/>
    </xf>
    <xf numFmtId="0" fontId="8" fillId="11" borderId="0" xfId="4" applyFont="1" applyFill="1" applyAlignment="1" applyProtection="1">
      <alignment horizontal="center" vertical="center"/>
      <protection locked="0"/>
    </xf>
    <xf numFmtId="0" fontId="8" fillId="11" borderId="37" xfId="4" applyFont="1" applyFill="1" applyBorder="1" applyAlignment="1" applyProtection="1">
      <alignment vertical="center"/>
      <protection locked="0"/>
    </xf>
    <xf numFmtId="0" fontId="7" fillId="11" borderId="34" xfId="4" applyFont="1" applyFill="1" applyBorder="1" applyAlignment="1" applyProtection="1">
      <alignment vertical="center" wrapText="1"/>
      <protection locked="0"/>
    </xf>
    <xf numFmtId="0" fontId="7" fillId="11" borderId="0" xfId="4" applyFont="1" applyFill="1" applyAlignment="1" applyProtection="1">
      <alignment horizontal="right" vertical="center" wrapText="1"/>
      <protection locked="0"/>
    </xf>
    <xf numFmtId="0" fontId="7" fillId="11" borderId="0" xfId="4" applyFont="1" applyFill="1" applyAlignment="1" applyProtection="1">
      <alignment vertical="center" wrapText="1"/>
      <protection locked="0"/>
    </xf>
    <xf numFmtId="0" fontId="8" fillId="11" borderId="35" xfId="4" applyFont="1" applyFill="1" applyBorder="1" applyAlignment="1" applyProtection="1">
      <alignment vertical="center"/>
      <protection locked="0"/>
    </xf>
    <xf numFmtId="0" fontId="34" fillId="15" borderId="0" xfId="4" applyFont="1" applyFill="1" applyProtection="1">
      <protection locked="0"/>
    </xf>
    <xf numFmtId="0" fontId="36" fillId="15" borderId="0" xfId="4" applyFont="1" applyFill="1" applyProtection="1">
      <protection locked="0"/>
    </xf>
    <xf numFmtId="0" fontId="4" fillId="15" borderId="0" xfId="4" applyFill="1" applyProtection="1">
      <protection locked="0"/>
    </xf>
    <xf numFmtId="0" fontId="4" fillId="11" borderId="35" xfId="4" applyFill="1" applyBorder="1" applyProtection="1">
      <protection locked="0"/>
    </xf>
    <xf numFmtId="0" fontId="32" fillId="11" borderId="34" xfId="4" applyFont="1" applyFill="1" applyBorder="1" applyAlignment="1" applyProtection="1">
      <alignment wrapText="1"/>
      <protection locked="0"/>
    </xf>
    <xf numFmtId="0" fontId="32" fillId="11" borderId="35" xfId="4" applyFont="1" applyFill="1" applyBorder="1" applyAlignment="1" applyProtection="1">
      <alignment wrapText="1"/>
      <protection locked="0"/>
    </xf>
    <xf numFmtId="0" fontId="32" fillId="11" borderId="34" xfId="4" applyFont="1" applyFill="1" applyBorder="1" applyProtection="1">
      <protection locked="0"/>
    </xf>
    <xf numFmtId="0" fontId="32" fillId="11" borderId="0" xfId="4" applyFont="1" applyFill="1" applyAlignment="1" applyProtection="1">
      <alignment wrapText="1"/>
      <protection locked="0"/>
    </xf>
    <xf numFmtId="0" fontId="32" fillId="11" borderId="35" xfId="4" applyFont="1" applyFill="1" applyBorder="1" applyProtection="1">
      <protection locked="0"/>
    </xf>
    <xf numFmtId="0" fontId="8" fillId="11" borderId="0" xfId="4" applyFont="1" applyFill="1" applyAlignment="1" applyProtection="1">
      <alignment horizontal="right" vertical="center" wrapText="1"/>
      <protection locked="0"/>
    </xf>
    <xf numFmtId="0" fontId="33" fillId="11" borderId="35" xfId="4" applyFont="1" applyFill="1" applyBorder="1" applyAlignment="1" applyProtection="1">
      <alignment vertical="center"/>
      <protection locked="0"/>
    </xf>
    <xf numFmtId="0" fontId="8" fillId="11" borderId="34" xfId="4" applyFont="1" applyFill="1" applyBorder="1" applyAlignment="1" applyProtection="1">
      <alignment horizontal="right" vertical="center" wrapText="1"/>
      <protection locked="0"/>
    </xf>
    <xf numFmtId="0" fontId="33" fillId="11" borderId="0" xfId="4" applyFont="1" applyFill="1" applyAlignment="1" applyProtection="1">
      <alignment vertical="center"/>
      <protection locked="0"/>
    </xf>
    <xf numFmtId="0" fontId="32" fillId="11" borderId="0" xfId="4" applyFont="1" applyFill="1" applyAlignment="1" applyProtection="1">
      <alignment vertical="top"/>
      <protection locked="0"/>
    </xf>
    <xf numFmtId="0" fontId="7" fillId="11" borderId="0" xfId="4" applyFont="1" applyFill="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35" fillId="11" borderId="0" xfId="4" applyFont="1" applyFill="1" applyAlignment="1" applyProtection="1">
      <alignment vertical="center"/>
      <protection locked="0"/>
    </xf>
    <xf numFmtId="0" fontId="35" fillId="11" borderId="35" xfId="4"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8" fillId="11" borderId="35" xfId="4" applyFont="1" applyFill="1" applyBorder="1" applyAlignment="1" applyProtection="1">
      <alignment horizontal="center" vertical="center"/>
      <protection locked="0"/>
    </xf>
    <xf numFmtId="0" fontId="32" fillId="11" borderId="0" xfId="4" applyFont="1" applyFill="1" applyAlignment="1" applyProtection="1">
      <alignment vertical="top" wrapText="1"/>
      <protection locked="0"/>
    </xf>
    <xf numFmtId="0" fontId="32" fillId="11" borderId="34" xfId="4" applyFont="1" applyFill="1" applyBorder="1" applyAlignment="1" applyProtection="1">
      <alignment vertical="top"/>
      <protection locked="0"/>
    </xf>
    <xf numFmtId="0" fontId="35" fillId="11" borderId="35" xfId="4" applyFont="1" applyFill="1" applyBorder="1" applyProtection="1">
      <protection locked="0"/>
    </xf>
    <xf numFmtId="0" fontId="4" fillId="11" borderId="3" xfId="4" applyFill="1" applyBorder="1" applyProtection="1">
      <protection locked="0"/>
    </xf>
    <xf numFmtId="0" fontId="4" fillId="11" borderId="2" xfId="4" applyFill="1" applyBorder="1" applyProtection="1">
      <protection locked="0"/>
    </xf>
    <xf numFmtId="0" fontId="4" fillId="11" borderId="36" xfId="4" applyFill="1" applyBorder="1" applyProtection="1">
      <protection locked="0"/>
    </xf>
    <xf numFmtId="0" fontId="0" fillId="0" borderId="0" xfId="0" applyProtection="1">
      <protection locked="0"/>
    </xf>
    <xf numFmtId="3" fontId="27" fillId="9" borderId="33" xfId="0" applyNumberFormat="1" applyFont="1" applyFill="1" applyBorder="1" applyAlignment="1" applyProtection="1">
      <alignment horizontal="right" vertical="center" shrinkToFit="1"/>
      <protection locked="0"/>
    </xf>
    <xf numFmtId="3" fontId="8"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1" fillId="3" borderId="33" xfId="0" applyFont="1" applyFill="1" applyBorder="1" applyAlignment="1">
      <alignment horizontal="center" vertical="center"/>
    </xf>
    <xf numFmtId="0" fontId="7" fillId="3" borderId="33" xfId="0" applyFont="1" applyFill="1" applyBorder="1" applyAlignment="1">
      <alignment horizontal="center" vertical="center" wrapText="1"/>
    </xf>
    <xf numFmtId="0" fontId="8" fillId="11" borderId="34" xfId="4" applyFont="1" applyFill="1" applyBorder="1" applyAlignment="1" applyProtection="1">
      <alignment horizontal="right" vertical="center" wrapText="1"/>
      <protection locked="0"/>
    </xf>
    <xf numFmtId="0" fontId="8" fillId="11" borderId="0" xfId="4" applyFont="1" applyFill="1" applyAlignment="1" applyProtection="1">
      <alignment horizontal="right" vertical="center" wrapText="1"/>
      <protection locked="0"/>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8" fillId="11" borderId="1" xfId="4" applyFont="1" applyFill="1" applyBorder="1" applyAlignment="1" applyProtection="1">
      <alignment horizontal="left" vertical="center" wrapText="1"/>
      <protection locked="0"/>
    </xf>
    <xf numFmtId="0" fontId="8" fillId="11" borderId="5" xfId="4" applyFont="1" applyFill="1" applyBorder="1" applyAlignment="1" applyProtection="1">
      <alignment horizontal="left" vertical="center" wrapText="1"/>
      <protection locked="0"/>
    </xf>
    <xf numFmtId="0" fontId="32" fillId="11" borderId="0" xfId="4" applyFont="1" applyFill="1" applyProtection="1">
      <protection locked="0"/>
    </xf>
    <xf numFmtId="0" fontId="7" fillId="12" borderId="3" xfId="4" applyFont="1" applyFill="1" applyBorder="1" applyAlignment="1" applyProtection="1">
      <alignment vertical="center"/>
      <protection locked="0"/>
    </xf>
    <xf numFmtId="0" fontId="7" fillId="12" borderId="2" xfId="4" applyFont="1" applyFill="1" applyBorder="1" applyAlignment="1" applyProtection="1">
      <alignment vertical="center"/>
      <protection locked="0"/>
    </xf>
    <xf numFmtId="0" fontId="7" fillId="12" borderId="36" xfId="4" applyFont="1" applyFill="1" applyBorder="1" applyAlignment="1" applyProtection="1">
      <alignment vertical="center"/>
      <protection locked="0"/>
    </xf>
    <xf numFmtId="0" fontId="8" fillId="11" borderId="0" xfId="4" applyFont="1" applyFill="1" applyAlignment="1" applyProtection="1">
      <alignment vertical="center"/>
      <protection locked="0"/>
    </xf>
    <xf numFmtId="49" fontId="7" fillId="12" borderId="3" xfId="4" applyNumberFormat="1" applyFont="1" applyFill="1" applyBorder="1" applyAlignment="1" applyProtection="1">
      <alignment vertical="center"/>
      <protection locked="0"/>
    </xf>
    <xf numFmtId="49" fontId="7" fillId="12" borderId="2" xfId="4" applyNumberFormat="1" applyFont="1" applyFill="1" applyBorder="1" applyAlignment="1" applyProtection="1">
      <alignment vertical="center"/>
      <protection locked="0"/>
    </xf>
    <xf numFmtId="49" fontId="7" fillId="12" borderId="36" xfId="4" applyNumberFormat="1" applyFont="1" applyFill="1" applyBorder="1" applyAlignment="1" applyProtection="1">
      <alignment vertical="center"/>
      <protection locked="0"/>
    </xf>
    <xf numFmtId="0" fontId="8" fillId="11" borderId="0" xfId="4" applyFont="1" applyFill="1" applyAlignment="1" applyProtection="1">
      <alignment horizontal="center" vertical="center"/>
      <protection locked="0"/>
    </xf>
    <xf numFmtId="0" fontId="8" fillId="11" borderId="35" xfId="4" applyFont="1" applyFill="1" applyBorder="1" applyAlignment="1" applyProtection="1">
      <alignment horizontal="center" vertical="center"/>
      <protection locked="0"/>
    </xf>
    <xf numFmtId="0" fontId="7" fillId="12" borderId="3" xfId="4" applyFont="1" applyFill="1" applyBorder="1" applyAlignment="1" applyProtection="1">
      <alignment horizontal="center" vertical="center"/>
      <protection locked="0"/>
    </xf>
    <xf numFmtId="0" fontId="7" fillId="12" borderId="36" xfId="4" applyFont="1" applyFill="1" applyBorder="1" applyAlignment="1" applyProtection="1">
      <alignment horizontal="center" vertical="center"/>
      <protection locked="0"/>
    </xf>
    <xf numFmtId="0" fontId="8" fillId="11" borderId="34" xfId="4" applyFont="1" applyFill="1" applyBorder="1" applyAlignment="1" applyProtection="1">
      <alignment horizontal="left" vertical="center"/>
      <protection locked="0"/>
    </xf>
    <xf numFmtId="0" fontId="8" fillId="11" borderId="0" xfId="4" applyFont="1" applyFill="1" applyAlignment="1" applyProtection="1">
      <alignment horizontal="left" vertical="center"/>
      <protection locked="0"/>
    </xf>
    <xf numFmtId="0" fontId="32" fillId="11" borderId="0" xfId="4" applyFont="1" applyFill="1" applyAlignment="1" applyProtection="1">
      <alignment vertical="top"/>
      <protection locked="0"/>
    </xf>
    <xf numFmtId="0" fontId="8" fillId="11" borderId="0" xfId="4" applyFont="1" applyFill="1" applyAlignment="1" applyProtection="1">
      <alignment vertical="top"/>
      <protection locked="0"/>
    </xf>
    <xf numFmtId="0" fontId="7" fillId="12" borderId="3" xfId="4" applyFont="1" applyFill="1" applyBorder="1" applyAlignment="1" applyProtection="1">
      <alignment horizontal="right" vertical="center"/>
      <protection locked="0"/>
    </xf>
    <xf numFmtId="0" fontId="7" fillId="12" borderId="2" xfId="4" applyFont="1" applyFill="1" applyBorder="1" applyAlignment="1" applyProtection="1">
      <alignment horizontal="right" vertical="center"/>
      <protection locked="0"/>
    </xf>
    <xf numFmtId="0" fontId="7" fillId="12" borderId="36" xfId="4" applyFont="1" applyFill="1" applyBorder="1" applyAlignment="1" applyProtection="1">
      <alignment horizontal="right" vertical="center"/>
      <protection locked="0"/>
    </xf>
    <xf numFmtId="0" fontId="32" fillId="11" borderId="0" xfId="4" applyFont="1" applyFill="1" applyAlignment="1" applyProtection="1">
      <alignment vertical="top" wrapText="1"/>
      <protection locked="0"/>
    </xf>
    <xf numFmtId="0" fontId="8" fillId="11" borderId="34" xfId="4" applyFont="1" applyFill="1" applyBorder="1" applyAlignment="1" applyProtection="1">
      <alignment horizontal="center" vertical="center"/>
      <protection locked="0"/>
    </xf>
    <xf numFmtId="0" fontId="8" fillId="11" borderId="34" xfId="4" applyFont="1" applyFill="1" applyBorder="1" applyAlignment="1" applyProtection="1">
      <alignment horizontal="right" vertical="center"/>
      <protection locked="0"/>
    </xf>
    <xf numFmtId="0" fontId="8" fillId="11" borderId="0" xfId="4" applyFont="1" applyFill="1" applyAlignment="1" applyProtection="1">
      <alignment horizontal="right" vertical="center"/>
      <protection locked="0"/>
    </xf>
    <xf numFmtId="0" fontId="33" fillId="11" borderId="0" xfId="4" applyFont="1" applyFill="1" applyAlignment="1" applyProtection="1">
      <alignment vertical="center"/>
      <protection locked="0"/>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49" fontId="7" fillId="12" borderId="3" xfId="4" applyNumberFormat="1" applyFont="1" applyFill="1" applyBorder="1" applyAlignment="1" applyProtection="1">
      <alignment horizontal="center" vertical="center"/>
      <protection locked="0"/>
    </xf>
    <xf numFmtId="49" fontId="7" fillId="12" borderId="36" xfId="4" applyNumberFormat="1" applyFont="1" applyFill="1" applyBorder="1" applyAlignment="1" applyProtection="1">
      <alignment horizontal="center" vertical="center"/>
      <protection locked="0"/>
    </xf>
    <xf numFmtId="0" fontId="32" fillId="11" borderId="34" xfId="4" applyFont="1" applyFill="1" applyBorder="1" applyAlignment="1" applyProtection="1">
      <alignment vertical="center" wrapText="1"/>
      <protection locked="0"/>
    </xf>
    <xf numFmtId="0" fontId="32" fillId="11" borderId="0" xfId="4" applyFont="1" applyFill="1" applyAlignment="1" applyProtection="1">
      <alignment vertical="center" wrapText="1"/>
      <protection locked="0"/>
    </xf>
    <xf numFmtId="0" fontId="8" fillId="11" borderId="35" xfId="4" applyFont="1" applyFill="1" applyBorder="1" applyAlignment="1" applyProtection="1">
      <alignment horizontal="right" vertical="center" wrapText="1"/>
      <protection locked="0"/>
    </xf>
    <xf numFmtId="0" fontId="33" fillId="11" borderId="34"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wrapText="1"/>
      <protection locked="0"/>
    </xf>
    <xf numFmtId="0" fontId="30" fillId="11" borderId="0" xfId="4" applyFont="1" applyFill="1" applyAlignment="1" applyProtection="1">
      <alignment horizontal="center" vertical="center" wrapText="1"/>
      <protection locked="0"/>
    </xf>
    <xf numFmtId="0" fontId="8" fillId="11" borderId="35" xfId="4" applyFont="1" applyFill="1" applyBorder="1" applyAlignment="1" applyProtection="1">
      <alignment horizontal="right" vertical="center"/>
      <protection locked="0"/>
    </xf>
    <xf numFmtId="0" fontId="32" fillId="11" borderId="0" xfId="4" applyFont="1" applyFill="1" applyAlignment="1" applyProtection="1">
      <alignment wrapText="1"/>
      <protection locked="0"/>
    </xf>
    <xf numFmtId="0" fontId="28" fillId="11" borderId="20" xfId="4" applyFont="1" applyFill="1" applyBorder="1" applyAlignment="1" applyProtection="1">
      <alignment vertical="center"/>
      <protection locked="0"/>
    </xf>
    <xf numFmtId="0" fontId="28" fillId="11" borderId="1" xfId="4" applyFont="1" applyFill="1" applyBorder="1" applyAlignment="1" applyProtection="1">
      <alignment vertical="center"/>
      <protection locked="0"/>
    </xf>
    <xf numFmtId="0" fontId="31" fillId="11" borderId="34" xfId="4" applyFont="1" applyFill="1" applyBorder="1" applyAlignment="1" applyProtection="1">
      <alignment horizontal="center" vertical="center"/>
      <protection locked="0"/>
    </xf>
    <xf numFmtId="0" fontId="31" fillId="11" borderId="0" xfId="4" applyFont="1" applyFill="1" applyAlignment="1" applyProtection="1">
      <alignment horizontal="center" vertical="center"/>
      <protection locked="0"/>
    </xf>
    <xf numFmtId="0" fontId="31"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vertical="center" wrapText="1"/>
      <protection locked="0"/>
    </xf>
    <xf numFmtId="0" fontId="7" fillId="11" borderId="0" xfId="4" applyFont="1" applyFill="1" applyAlignment="1" applyProtection="1">
      <alignment vertical="center" wrapText="1"/>
      <protection locked="0"/>
    </xf>
    <xf numFmtId="14" fontId="7" fillId="12" borderId="3" xfId="4" applyNumberFormat="1" applyFont="1" applyFill="1" applyBorder="1" applyAlignment="1" applyProtection="1">
      <alignment horizontal="center" vertical="center"/>
      <protection locked="0"/>
    </xf>
    <xf numFmtId="14" fontId="7" fillId="12" borderId="36" xfId="4" applyNumberFormat="1" applyFont="1" applyFill="1" applyBorder="1" applyAlignment="1" applyProtection="1">
      <alignment horizontal="center" vertical="center"/>
      <protection locked="0"/>
    </xf>
    <xf numFmtId="0" fontId="7" fillId="0" borderId="34" xfId="4" applyFont="1" applyBorder="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7" fillId="0" borderId="35" xfId="4" applyFont="1" applyBorder="1" applyAlignment="1" applyProtection="1">
      <alignment horizontal="center" vertical="center" wrapText="1"/>
      <protection locked="0"/>
    </xf>
    <xf numFmtId="0" fontId="32" fillId="11" borderId="34" xfId="4" applyFont="1" applyFill="1" applyBorder="1" applyAlignment="1" applyProtection="1">
      <alignment wrapText="1"/>
      <protection locked="0"/>
    </xf>
    <xf numFmtId="0" fontId="8" fillId="0" borderId="33" xfId="0" applyFont="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8" fillId="11" borderId="33"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7" fillId="4" borderId="33" xfId="0" applyFont="1" applyFill="1" applyBorder="1" applyAlignment="1" applyProtection="1">
      <alignment horizontal="left" vertical="center" wrapText="1"/>
      <protection locked="0"/>
    </xf>
    <xf numFmtId="0" fontId="8" fillId="4" borderId="33" xfId="0" applyFont="1" applyFill="1" applyBorder="1" applyAlignment="1" applyProtection="1">
      <alignment vertical="center"/>
      <protection locked="0"/>
    </xf>
    <xf numFmtId="0" fontId="1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Border="1" applyAlignment="1" applyProtection="1">
      <alignment horizontal="right" vertical="top" wrapText="1"/>
      <protection locked="0"/>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1" fillId="3" borderId="33" xfId="0" applyFont="1" applyFill="1" applyBorder="1" applyAlignment="1">
      <alignment horizontal="center" vertical="center"/>
    </xf>
    <xf numFmtId="0" fontId="0" fillId="0" borderId="33" xfId="0" applyBorder="1" applyAlignment="1">
      <alignment horizontal="center" vertical="center"/>
    </xf>
    <xf numFmtId="0" fontId="7"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4" fillId="4" borderId="33" xfId="0" applyFont="1" applyFill="1" applyBorder="1" applyAlignment="1" applyProtection="1">
      <alignment horizontal="left" vertical="center" wrapText="1"/>
      <protection locked="0"/>
    </xf>
    <xf numFmtId="0" fontId="15" fillId="9" borderId="33" xfId="0" applyFont="1" applyFill="1" applyBorder="1" applyAlignment="1">
      <alignment horizontal="left" vertical="center" wrapText="1"/>
    </xf>
    <xf numFmtId="0" fontId="15"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8" fillId="0" borderId="33" xfId="5" applyFont="1" applyBorder="1" applyAlignment="1">
      <alignment horizontal="left" vertical="center" wrapText="1" indent="1"/>
    </xf>
    <xf numFmtId="0" fontId="8" fillId="0" borderId="33" xfId="0" applyFont="1" applyBorder="1" applyAlignment="1">
      <alignment horizontal="left" vertical="center" wrapText="1" indent="1"/>
    </xf>
    <xf numFmtId="0" fontId="15" fillId="4" borderId="33" xfId="5" applyFont="1" applyFill="1" applyBorder="1" applyAlignment="1">
      <alignment horizontal="left" vertical="center" wrapText="1"/>
    </xf>
    <xf numFmtId="0" fontId="15" fillId="4" borderId="33" xfId="5" applyFont="1" applyFill="1" applyBorder="1" applyAlignment="1">
      <alignment vertical="center" wrapText="1"/>
    </xf>
    <xf numFmtId="0" fontId="5" fillId="0" borderId="33" xfId="5" applyBorder="1"/>
    <xf numFmtId="0" fontId="7" fillId="4" borderId="33" xfId="5" applyFont="1" applyFill="1" applyBorder="1" applyAlignment="1">
      <alignment horizontal="left" vertical="center" wrapText="1"/>
    </xf>
    <xf numFmtId="0" fontId="7" fillId="4" borderId="33" xfId="5" applyFont="1" applyFill="1" applyBorder="1" applyAlignment="1">
      <alignment vertical="center" wrapText="1"/>
    </xf>
    <xf numFmtId="0" fontId="8" fillId="11" borderId="33" xfId="0" applyFont="1" applyFill="1" applyBorder="1" applyAlignment="1">
      <alignment horizontal="left" vertical="center" wrapText="1" indent="1"/>
    </xf>
    <xf numFmtId="0" fontId="18" fillId="9" borderId="33" xfId="0" applyFont="1" applyFill="1" applyBorder="1" applyAlignment="1">
      <alignment horizontal="left" vertical="center" wrapText="1"/>
    </xf>
    <xf numFmtId="0" fontId="8" fillId="9" borderId="33" xfId="0" applyFont="1" applyFill="1" applyBorder="1" applyAlignment="1">
      <alignment horizontal="left" vertical="center" wrapText="1" indent="1"/>
    </xf>
    <xf numFmtId="0" fontId="18" fillId="0" borderId="33" xfId="0" applyFont="1" applyBorder="1" applyAlignment="1">
      <alignment horizontal="left" vertical="center" wrapText="1"/>
    </xf>
    <xf numFmtId="0" fontId="24" fillId="0" borderId="33" xfId="0" applyFont="1" applyBorder="1" applyAlignment="1">
      <alignment horizontal="left" vertical="center" wrapText="1"/>
    </xf>
    <xf numFmtId="0" fontId="21" fillId="3" borderId="33" xfId="5" applyFont="1" applyFill="1" applyBorder="1" applyAlignment="1">
      <alignment horizontal="center" vertical="center"/>
    </xf>
    <xf numFmtId="0" fontId="5" fillId="0" borderId="33" xfId="5" applyBorder="1" applyAlignment="1">
      <alignment horizontal="center" vertical="center"/>
    </xf>
    <xf numFmtId="0" fontId="11" fillId="0" borderId="0" xfId="5" applyFont="1" applyAlignment="1">
      <alignment horizontal="center" vertical="center" wrapText="1"/>
    </xf>
    <xf numFmtId="0" fontId="5" fillId="0" borderId="0" xfId="5" applyAlignment="1">
      <alignment horizontal="center" vertical="center" wrapText="1"/>
    </xf>
    <xf numFmtId="0" fontId="9" fillId="0" borderId="0" xfId="5" applyFont="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Alignment="1">
      <alignment horizontal="right" vertical="top" wrapText="1"/>
    </xf>
    <xf numFmtId="0" fontId="5" fillId="0" borderId="0" xfId="5" applyAlignment="1">
      <alignment horizontal="right" wrapText="1"/>
    </xf>
    <xf numFmtId="0" fontId="5" fillId="0" borderId="0" xfId="5"/>
    <xf numFmtId="0" fontId="9" fillId="5" borderId="3" xfId="5" applyFont="1" applyFill="1" applyBorder="1" applyAlignment="1" applyProtection="1">
      <alignment vertical="center" wrapText="1"/>
      <protection locked="0"/>
    </xf>
    <xf numFmtId="0" fontId="5" fillId="0" borderId="2" xfId="5" applyBorder="1" applyAlignment="1" applyProtection="1">
      <alignment vertical="center" wrapText="1"/>
      <protection locked="0"/>
    </xf>
    <xf numFmtId="0" fontId="5" fillId="0" borderId="2" xfId="5" applyBorder="1" applyProtection="1">
      <protection locked="0"/>
    </xf>
    <xf numFmtId="0" fontId="7" fillId="3" borderId="33" xfId="5" applyFont="1" applyFill="1" applyBorder="1" applyAlignment="1">
      <alignment horizontal="center" vertical="center" wrapText="1"/>
    </xf>
    <xf numFmtId="0" fontId="5" fillId="0" borderId="33" xfId="5" applyBorder="1" applyAlignment="1">
      <alignment horizontal="center" vertical="center" wrapText="1"/>
    </xf>
    <xf numFmtId="3" fontId="21" fillId="3" borderId="33" xfId="5" applyNumberFormat="1" applyFont="1" applyFill="1" applyBorder="1" applyAlignment="1">
      <alignment horizontal="center" vertical="center" wrapText="1"/>
    </xf>
    <xf numFmtId="3" fontId="5" fillId="0" borderId="33" xfId="5" applyNumberFormat="1" applyBorder="1" applyAlignment="1">
      <alignment horizontal="center" vertical="center" wrapText="1"/>
    </xf>
    <xf numFmtId="0" fontId="7" fillId="10" borderId="33" xfId="0" applyFont="1" applyFill="1" applyBorder="1" applyAlignment="1">
      <alignment horizontal="left" vertical="center" wrapText="1"/>
    </xf>
    <xf numFmtId="0" fontId="15" fillId="10" borderId="33" xfId="0" applyFont="1" applyFill="1" applyBorder="1" applyAlignment="1">
      <alignment horizontal="left" vertical="center" wrapText="1"/>
    </xf>
    <xf numFmtId="0" fontId="15" fillId="7" borderId="33" xfId="0" applyFont="1" applyFill="1" applyBorder="1" applyAlignment="1">
      <alignment horizontal="left" vertical="center" wrapText="1" shrinkToFit="1"/>
    </xf>
    <xf numFmtId="0" fontId="15" fillId="0" borderId="33" xfId="0" applyFont="1" applyBorder="1" applyAlignment="1">
      <alignment horizontal="left" vertical="center" wrapText="1"/>
    </xf>
    <xf numFmtId="0" fontId="8" fillId="10" borderId="33" xfId="0" applyFont="1" applyFill="1" applyBorder="1" applyAlignment="1">
      <alignment horizontal="left" vertical="center" wrapText="1"/>
    </xf>
    <xf numFmtId="0" fontId="11" fillId="0" borderId="0" xfId="3" applyFont="1" applyAlignment="1">
      <alignment horizontal="center" vertical="center" wrapText="1"/>
    </xf>
    <xf numFmtId="0" fontId="0" fillId="0" borderId="0" xfId="0" applyAlignment="1">
      <alignment horizontal="center" wrapText="1"/>
    </xf>
    <xf numFmtId="0" fontId="9" fillId="0" borderId="0" xfId="3" applyFont="1" applyAlignment="1" applyProtection="1">
      <alignment horizontal="center" vertical="top" wrapText="1"/>
      <protection locked="0"/>
    </xf>
    <xf numFmtId="0" fontId="21" fillId="2" borderId="4" xfId="3" applyFont="1" applyFill="1" applyBorder="1" applyAlignment="1" applyProtection="1">
      <alignment vertical="center" wrapText="1"/>
      <protection locked="0"/>
    </xf>
    <xf numFmtId="0" fontId="5" fillId="0" borderId="2" xfId="3" applyFont="1" applyBorder="1" applyAlignment="1">
      <alignment horizontal="right" vertical="top" wrapText="1"/>
    </xf>
    <xf numFmtId="0" fontId="0" fillId="0" borderId="2" xfId="0" applyBorder="1" applyAlignment="1">
      <alignment horizontal="right" wrapText="1"/>
    </xf>
    <xf numFmtId="0" fontId="7" fillId="3" borderId="33" xfId="3" applyFont="1" applyFill="1" applyBorder="1" applyAlignment="1">
      <alignment horizontal="center" vertical="center" wrapText="1"/>
    </xf>
    <xf numFmtId="0" fontId="21" fillId="3" borderId="33" xfId="3" applyFont="1" applyFill="1" applyBorder="1" applyAlignment="1">
      <alignment horizontal="center" vertical="center" wrapText="1"/>
    </xf>
    <xf numFmtId="0" fontId="8" fillId="0" borderId="13" xfId="0" applyFont="1" applyBorder="1" applyAlignment="1">
      <alignment horizontal="left" vertical="center" wrapText="1" indent="1"/>
    </xf>
    <xf numFmtId="0" fontId="7" fillId="9" borderId="13" xfId="0" applyFont="1" applyFill="1" applyBorder="1" applyAlignment="1">
      <alignment horizontal="left" vertical="center" wrapText="1" inden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15" fillId="0" borderId="14" xfId="0" applyFont="1" applyBorder="1" applyAlignment="1">
      <alignment horizontal="left" vertical="center" wrapText="1"/>
    </xf>
    <xf numFmtId="0" fontId="8" fillId="0" borderId="13" xfId="0" applyFont="1" applyBorder="1" applyAlignment="1">
      <alignment horizontal="left" vertical="center" wrapText="1"/>
    </xf>
    <xf numFmtId="0" fontId="7" fillId="9" borderId="13" xfId="0" applyFont="1" applyFill="1" applyBorder="1" applyAlignment="1">
      <alignment horizontal="left" vertical="center" wrapText="1"/>
    </xf>
    <xf numFmtId="0" fontId="15" fillId="9" borderId="13" xfId="0" applyFont="1" applyFill="1" applyBorder="1" applyAlignment="1">
      <alignment horizontal="left" vertical="center" wrapText="1"/>
    </xf>
    <xf numFmtId="0" fontId="21"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5" fillId="0" borderId="13" xfId="0" applyFont="1" applyBorder="1" applyAlignment="1">
      <alignment horizontal="left" vertical="center" wrapText="1"/>
    </xf>
    <xf numFmtId="0" fontId="15" fillId="9" borderId="14" xfId="0" applyFont="1" applyFill="1" applyBorder="1" applyAlignment="1">
      <alignment horizontal="left" vertical="center" wrapText="1"/>
    </xf>
    <xf numFmtId="0" fontId="15" fillId="7" borderId="20" xfId="0" applyFont="1" applyFill="1" applyBorder="1" applyAlignment="1">
      <alignment horizontal="left" vertical="center" shrinkToFit="1"/>
    </xf>
    <xf numFmtId="0" fontId="8" fillId="7" borderId="1" xfId="0" applyFont="1" applyFill="1" applyBorder="1" applyAlignment="1">
      <alignment horizontal="left" vertical="center" shrinkToFit="1"/>
    </xf>
    <xf numFmtId="0" fontId="8" fillId="7" borderId="21" xfId="0" applyFont="1" applyFill="1" applyBorder="1" applyAlignment="1">
      <alignment horizontal="left" vertical="center" shrinkToFit="1"/>
    </xf>
    <xf numFmtId="0" fontId="8" fillId="0" borderId="22" xfId="0" applyFont="1" applyBorder="1" applyAlignment="1">
      <alignment horizontal="left" vertical="center" wrapText="1" indent="1"/>
    </xf>
    <xf numFmtId="0" fontId="7"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8" fillId="0" borderId="22" xfId="0" applyFont="1" applyBorder="1" applyAlignment="1">
      <alignment horizontal="left" vertical="center" wrapText="1"/>
    </xf>
    <xf numFmtId="0" fontId="23" fillId="9" borderId="30" xfId="0" applyFont="1" applyFill="1" applyBorder="1" applyAlignment="1">
      <alignment horizontal="left" vertical="center" wrapText="1"/>
    </xf>
    <xf numFmtId="0" fontId="23" fillId="9" borderId="31" xfId="0" applyFont="1" applyFill="1" applyBorder="1" applyAlignment="1">
      <alignment horizontal="left" vertical="center" wrapText="1"/>
    </xf>
    <xf numFmtId="0" fontId="6" fillId="0" borderId="30" xfId="0" applyFont="1" applyBorder="1" applyAlignment="1">
      <alignment horizontal="left" vertical="center" wrapText="1"/>
    </xf>
    <xf numFmtId="0" fontId="21" fillId="9" borderId="31" xfId="0" applyFont="1" applyFill="1" applyBorder="1" applyAlignment="1">
      <alignment horizontal="left" vertical="center" wrapText="1"/>
    </xf>
    <xf numFmtId="0" fontId="23" fillId="6" borderId="32" xfId="0" applyFont="1" applyFill="1" applyBorder="1" applyAlignment="1">
      <alignment horizontal="left" vertical="center"/>
    </xf>
    <xf numFmtId="0" fontId="6" fillId="0" borderId="32" xfId="0" applyFont="1" applyBorder="1" applyAlignment="1">
      <alignment vertical="center"/>
    </xf>
    <xf numFmtId="0" fontId="6" fillId="0" borderId="32" xfId="0" applyFont="1" applyBorder="1"/>
    <xf numFmtId="0" fontId="21" fillId="0" borderId="30" xfId="0" applyFont="1" applyBorder="1" applyAlignment="1">
      <alignment horizontal="left" vertical="center" wrapText="1"/>
    </xf>
    <xf numFmtId="0" fontId="21" fillId="9" borderId="30" xfId="0" applyFont="1" applyFill="1" applyBorder="1" applyAlignment="1">
      <alignment horizontal="left" vertical="center" wrapText="1"/>
    </xf>
    <xf numFmtId="3" fontId="12" fillId="3" borderId="8" xfId="0" applyNumberFormat="1" applyFont="1" applyFill="1" applyBorder="1" applyAlignment="1">
      <alignment horizontal="center" vertical="center" wrapText="1"/>
    </xf>
    <xf numFmtId="3" fontId="6" fillId="0" borderId="27" xfId="0" applyNumberFormat="1" applyFont="1" applyBorder="1"/>
    <xf numFmtId="3" fontId="12" fillId="3" borderId="9" xfId="0" applyNumberFormat="1" applyFont="1" applyFill="1" applyBorder="1" applyAlignment="1">
      <alignment horizontal="center" vertical="center" wrapText="1"/>
    </xf>
    <xf numFmtId="3" fontId="6" fillId="0" borderId="28" xfId="0" applyNumberFormat="1" applyFont="1" applyBorder="1"/>
    <xf numFmtId="49" fontId="12" fillId="3" borderId="10" xfId="0" applyNumberFormat="1" applyFont="1" applyFill="1" applyBorder="1" applyAlignment="1">
      <alignment horizontal="center" vertical="center" wrapText="1"/>
    </xf>
    <xf numFmtId="49" fontId="12" fillId="3" borderId="11" xfId="0" applyNumberFormat="1" applyFont="1" applyFill="1" applyBorder="1" applyAlignment="1">
      <alignment horizontal="center" vertical="center" wrapText="1"/>
    </xf>
    <xf numFmtId="0" fontId="23" fillId="6" borderId="29" xfId="0" applyFont="1" applyFill="1" applyBorder="1" applyAlignment="1">
      <alignment horizontal="left" vertical="center"/>
    </xf>
    <xf numFmtId="0" fontId="25" fillId="6" borderId="29" xfId="0" applyFont="1" applyFill="1" applyBorder="1" applyAlignment="1">
      <alignment vertical="center"/>
    </xf>
    <xf numFmtId="0" fontId="6" fillId="0" borderId="29" xfId="0" applyFont="1" applyBorder="1" applyAlignment="1">
      <alignment vertical="center"/>
    </xf>
    <xf numFmtId="0" fontId="11" fillId="0" borderId="0" xfId="1" applyFont="1" applyAlignment="1">
      <alignment horizontal="center" vertical="center" wrapText="1"/>
    </xf>
    <xf numFmtId="0" fontId="14" fillId="0" borderId="0" xfId="3" applyAlignment="1">
      <alignment horizontal="center" vertical="center" wrapText="1"/>
    </xf>
    <xf numFmtId="0" fontId="9" fillId="0" borderId="0" xfId="1" applyFont="1" applyAlignment="1">
      <alignment horizontal="center" vertical="center"/>
    </xf>
    <xf numFmtId="0" fontId="12"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2" fillId="3" borderId="8" xfId="0" applyFont="1" applyFill="1" applyBorder="1" applyAlignment="1">
      <alignment horizontal="center" vertical="center" wrapText="1"/>
    </xf>
    <xf numFmtId="0" fontId="6" fillId="0" borderId="27" xfId="0" applyFont="1" applyBorder="1"/>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19">
    <cellStyle name="Comma 2" xfId="16" xr:uid="{FD7A9375-7AA8-4F8E-9816-519E20F13F5B}"/>
    <cellStyle name="Comma 3" xfId="18" xr:uid="{5041C3B3-4A4C-401D-B148-8C4EB55D57F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94450EC5-F0E6-4F77-845E-8B9F55E4D3B0}"/>
    <cellStyle name="Normal 3 2 2" xfId="10" xr:uid="{040065E5-C5A9-4877-A9B0-9EDC324D6476}"/>
    <cellStyle name="Normal 3 3" xfId="7" xr:uid="{91350F52-0105-4D14-BA72-DCC10597749C}"/>
    <cellStyle name="Normal 3 4" xfId="9" xr:uid="{28514C58-1669-4AA6-98F2-D58CF45A5A7E}"/>
    <cellStyle name="Normal 4" xfId="15" xr:uid="{D5AAC472-0042-4E3B-ABC9-CE2BDABC6831}"/>
    <cellStyle name="Normalno" xfId="0" builtinId="0"/>
    <cellStyle name="Normalno 2" xfId="11" xr:uid="{F1D897A7-BC62-4057-8564-11EA53E986E1}"/>
    <cellStyle name="Normalno 3" xfId="12" xr:uid="{BD8DFF70-70DB-4BA5-81DC-BFE02772E9DC}"/>
    <cellStyle name="Normalno 4" xfId="8" xr:uid="{39816D15-3D36-42B8-961E-064ACAB5336A}"/>
    <cellStyle name="Percent 2" xfId="17" xr:uid="{6D669876-5F02-4931-8D7B-696000946C4F}"/>
    <cellStyle name="Postotak 2" xfId="13" xr:uid="{AF55E4B7-AEC5-4DBE-A303-EBADB0C2A8CA}"/>
    <cellStyle name="Style 1" xfId="1" xr:uid="{00000000-0005-0000-0000-000005000000}"/>
    <cellStyle name="Zarez 2" xfId="14" xr:uid="{7309D917-6056-4FD3-AFA4-9FE560CCC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A43" sqref="A43:J43"/>
    </sheetView>
  </sheetViews>
  <sheetFormatPr defaultColWidth="9.28515625" defaultRowHeight="15" x14ac:dyDescent="0.25"/>
  <cols>
    <col min="1" max="8" width="9.28515625" style="82"/>
    <col min="9" max="9" width="15.28515625" style="82" customWidth="1"/>
    <col min="10" max="10" width="12" style="82" bestFit="1" customWidth="1"/>
    <col min="11" max="13" width="9.28515625" style="80"/>
    <col min="14" max="14" width="9.28515625" style="81"/>
    <col min="15" max="20" width="9.28515625" style="80"/>
    <col min="21" max="16384" width="9.28515625" style="82"/>
  </cols>
  <sheetData>
    <row r="1" spans="1:20" ht="15.75" x14ac:dyDescent="0.25">
      <c r="A1" s="169" t="s">
        <v>307</v>
      </c>
      <c r="B1" s="170"/>
      <c r="C1" s="170"/>
      <c r="D1" s="78"/>
      <c r="E1" s="78"/>
      <c r="F1" s="78"/>
      <c r="G1" s="78"/>
      <c r="H1" s="78"/>
      <c r="I1" s="78"/>
      <c r="J1" s="79"/>
    </row>
    <row r="2" spans="1:20" ht="14.6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6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6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6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20340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436</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463</v>
      </c>
      <c r="B37" s="149"/>
      <c r="C37" s="149"/>
      <c r="D37" s="149"/>
      <c r="E37" s="148" t="s">
        <v>466</v>
      </c>
      <c r="F37" s="149"/>
      <c r="G37" s="149"/>
      <c r="H37" s="149"/>
      <c r="I37" s="150"/>
      <c r="J37" s="76">
        <v>18875024938</v>
      </c>
    </row>
    <row r="38" spans="1:10" x14ac:dyDescent="0.25">
      <c r="A38" s="98"/>
      <c r="B38" s="77"/>
      <c r="C38" s="105"/>
      <c r="D38" s="151"/>
      <c r="E38" s="151"/>
      <c r="F38" s="151"/>
      <c r="G38" s="151"/>
      <c r="H38" s="151"/>
      <c r="I38" s="151"/>
      <c r="J38" s="100"/>
    </row>
    <row r="39" spans="1:10" x14ac:dyDescent="0.25">
      <c r="A39" s="148" t="s">
        <v>464</v>
      </c>
      <c r="B39" s="149"/>
      <c r="C39" s="149"/>
      <c r="D39" s="150"/>
      <c r="E39" s="148" t="s">
        <v>467</v>
      </c>
      <c r="F39" s="149"/>
      <c r="G39" s="149"/>
      <c r="H39" s="149"/>
      <c r="I39" s="150"/>
      <c r="J39" s="44">
        <v>39778257122</v>
      </c>
    </row>
    <row r="40" spans="1:10" x14ac:dyDescent="0.25">
      <c r="A40" s="98"/>
      <c r="B40" s="77"/>
      <c r="C40" s="105"/>
      <c r="D40" s="113"/>
      <c r="E40" s="151"/>
      <c r="F40" s="151"/>
      <c r="G40" s="151"/>
      <c r="H40" s="151"/>
      <c r="I40" s="99"/>
      <c r="J40" s="100"/>
    </row>
    <row r="41" spans="1:10" x14ac:dyDescent="0.25">
      <c r="A41" s="148" t="s">
        <v>465</v>
      </c>
      <c r="B41" s="149"/>
      <c r="C41" s="149"/>
      <c r="D41" s="150"/>
      <c r="E41" s="148" t="s">
        <v>468</v>
      </c>
      <c r="F41" s="149"/>
      <c r="G41" s="149"/>
      <c r="H41" s="149"/>
      <c r="I41" s="150"/>
      <c r="J41" s="44">
        <v>28527523504</v>
      </c>
    </row>
    <row r="42" spans="1:10" x14ac:dyDescent="0.25">
      <c r="A42" s="98"/>
      <c r="B42" s="77"/>
      <c r="C42" s="105"/>
      <c r="D42" s="113"/>
      <c r="E42" s="151"/>
      <c r="F42" s="151"/>
      <c r="G42" s="151"/>
      <c r="H42" s="151"/>
      <c r="I42" s="99"/>
      <c r="J42" s="100"/>
    </row>
    <row r="43" spans="1:10" x14ac:dyDescent="0.25">
      <c r="A43" s="148" t="s">
        <v>475</v>
      </c>
      <c r="B43" s="149"/>
      <c r="C43" s="149"/>
      <c r="D43" s="150"/>
      <c r="E43" s="148" t="s">
        <v>466</v>
      </c>
      <c r="F43" s="149"/>
      <c r="G43" s="149"/>
      <c r="H43" s="149"/>
      <c r="I43" s="150"/>
      <c r="J43" s="44">
        <v>86977206076</v>
      </c>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6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6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6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65" customHeight="1" x14ac:dyDescent="0.25">
      <c r="A61" s="116"/>
      <c r="B61" s="117"/>
      <c r="C61" s="131" t="s">
        <v>349</v>
      </c>
      <c r="D61" s="131"/>
      <c r="E61" s="131"/>
      <c r="F61" s="131"/>
      <c r="G61" s="131"/>
      <c r="H61" s="117"/>
      <c r="I61" s="117"/>
      <c r="J61" s="118"/>
    </row>
    <row r="68" ht="27" customHeight="1" x14ac:dyDescent="0.25"/>
    <row r="72" ht="38.65"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118" sqref="H118:I132"/>
    </sheetView>
  </sheetViews>
  <sheetFormatPr defaultColWidth="8.7109375" defaultRowHeight="12.75" x14ac:dyDescent="0.2"/>
  <cols>
    <col min="1" max="7" width="8.7109375" style="119"/>
    <col min="8" max="9" width="16.42578125" style="122" customWidth="1"/>
    <col min="10" max="10" width="10.28515625" style="119" bestFit="1" customWidth="1"/>
    <col min="11" max="16384" width="8.7109375" style="119"/>
  </cols>
  <sheetData>
    <row r="1" spans="1:9" x14ac:dyDescent="0.2">
      <c r="A1" s="189" t="s">
        <v>1</v>
      </c>
      <c r="B1" s="190"/>
      <c r="C1" s="190"/>
      <c r="D1" s="190"/>
      <c r="E1" s="190"/>
      <c r="F1" s="190"/>
      <c r="G1" s="190"/>
      <c r="H1" s="190"/>
      <c r="I1" s="190"/>
    </row>
    <row r="2" spans="1:9" x14ac:dyDescent="0.2">
      <c r="A2" s="191" t="s">
        <v>472</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56676431</v>
      </c>
      <c r="I9" s="120">
        <f>I10+I17+I27+I38+I43</f>
        <v>59769174</v>
      </c>
    </row>
    <row r="10" spans="1:9" ht="12.75" customHeight="1" x14ac:dyDescent="0.2">
      <c r="A10" s="186" t="s">
        <v>5</v>
      </c>
      <c r="B10" s="186"/>
      <c r="C10" s="186"/>
      <c r="D10" s="186"/>
      <c r="E10" s="186"/>
      <c r="F10" s="186"/>
      <c r="G10" s="12">
        <v>3</v>
      </c>
      <c r="H10" s="120">
        <f>H11+H12+H13+H14+H15+H16</f>
        <v>18672</v>
      </c>
      <c r="I10" s="120">
        <f>I11+I12+I13+I14+I15+I16</f>
        <v>1344895</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18672</v>
      </c>
      <c r="I16" s="18">
        <v>1344895</v>
      </c>
    </row>
    <row r="17" spans="1:9" ht="12.75" customHeight="1" x14ac:dyDescent="0.2">
      <c r="A17" s="186" t="s">
        <v>12</v>
      </c>
      <c r="B17" s="186"/>
      <c r="C17" s="186"/>
      <c r="D17" s="186"/>
      <c r="E17" s="186"/>
      <c r="F17" s="186"/>
      <c r="G17" s="12">
        <v>10</v>
      </c>
      <c r="H17" s="120">
        <f>H18+H19+H20+H21+H22+H23+H24+H25+H26</f>
        <v>56105987</v>
      </c>
      <c r="I17" s="120">
        <f>I18+I19+I20+I21+I22+I23+I24+I25+I26</f>
        <v>57868881</v>
      </c>
    </row>
    <row r="18" spans="1:9" ht="12.75" customHeight="1" x14ac:dyDescent="0.2">
      <c r="A18" s="182" t="s">
        <v>13</v>
      </c>
      <c r="B18" s="182"/>
      <c r="C18" s="182"/>
      <c r="D18" s="182"/>
      <c r="E18" s="182"/>
      <c r="F18" s="182"/>
      <c r="G18" s="11">
        <v>11</v>
      </c>
      <c r="H18" s="18">
        <v>4827103</v>
      </c>
      <c r="I18" s="18">
        <v>4650527</v>
      </c>
    </row>
    <row r="19" spans="1:9" ht="12.75" customHeight="1" x14ac:dyDescent="0.2">
      <c r="A19" s="182" t="s">
        <v>14</v>
      </c>
      <c r="B19" s="182"/>
      <c r="C19" s="182"/>
      <c r="D19" s="182"/>
      <c r="E19" s="182"/>
      <c r="F19" s="182"/>
      <c r="G19" s="11">
        <v>12</v>
      </c>
      <c r="H19" s="18">
        <v>1073821</v>
      </c>
      <c r="I19" s="18">
        <v>1045924</v>
      </c>
    </row>
    <row r="20" spans="1:9" ht="12.75" customHeight="1" x14ac:dyDescent="0.2">
      <c r="A20" s="182" t="s">
        <v>15</v>
      </c>
      <c r="B20" s="182"/>
      <c r="C20" s="182"/>
      <c r="D20" s="182"/>
      <c r="E20" s="182"/>
      <c r="F20" s="182"/>
      <c r="G20" s="11">
        <v>13</v>
      </c>
      <c r="H20" s="18">
        <v>45051762</v>
      </c>
      <c r="I20" s="18">
        <v>47330104</v>
      </c>
    </row>
    <row r="21" spans="1:9" ht="12.75" customHeight="1" x14ac:dyDescent="0.2">
      <c r="A21" s="182" t="s">
        <v>16</v>
      </c>
      <c r="B21" s="182"/>
      <c r="C21" s="182"/>
      <c r="D21" s="182"/>
      <c r="E21" s="182"/>
      <c r="F21" s="182"/>
      <c r="G21" s="11">
        <v>14</v>
      </c>
      <c r="H21" s="18">
        <v>3872545</v>
      </c>
      <c r="I21" s="18">
        <v>3758047</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488268</v>
      </c>
      <c r="I23" s="18">
        <v>0</v>
      </c>
    </row>
    <row r="24" spans="1:9" ht="12.75" customHeight="1" x14ac:dyDescent="0.2">
      <c r="A24" s="182" t="s">
        <v>19</v>
      </c>
      <c r="B24" s="182"/>
      <c r="C24" s="182"/>
      <c r="D24" s="182"/>
      <c r="E24" s="182"/>
      <c r="F24" s="182"/>
      <c r="G24" s="11">
        <v>17</v>
      </c>
      <c r="H24" s="18">
        <v>582601</v>
      </c>
      <c r="I24" s="18">
        <v>893251</v>
      </c>
    </row>
    <row r="25" spans="1:9" ht="12.75" customHeight="1" x14ac:dyDescent="0.2">
      <c r="A25" s="182" t="s">
        <v>20</v>
      </c>
      <c r="B25" s="182"/>
      <c r="C25" s="182"/>
      <c r="D25" s="182"/>
      <c r="E25" s="182"/>
      <c r="F25" s="182"/>
      <c r="G25" s="11">
        <v>18</v>
      </c>
      <c r="H25" s="18">
        <v>0</v>
      </c>
      <c r="I25" s="18">
        <v>25183</v>
      </c>
    </row>
    <row r="26" spans="1:9" ht="12.75" customHeight="1" x14ac:dyDescent="0.2">
      <c r="A26" s="182" t="s">
        <v>21</v>
      </c>
      <c r="B26" s="182"/>
      <c r="C26" s="182"/>
      <c r="D26" s="182"/>
      <c r="E26" s="182"/>
      <c r="F26" s="182"/>
      <c r="G26" s="11">
        <v>19</v>
      </c>
      <c r="H26" s="18">
        <v>209887</v>
      </c>
      <c r="I26" s="18">
        <v>165845</v>
      </c>
    </row>
    <row r="27" spans="1:9" ht="12.75" customHeight="1" x14ac:dyDescent="0.2">
      <c r="A27" s="186" t="s">
        <v>22</v>
      </c>
      <c r="B27" s="186"/>
      <c r="C27" s="186"/>
      <c r="D27" s="186"/>
      <c r="E27" s="186"/>
      <c r="F27" s="186"/>
      <c r="G27" s="12">
        <v>20</v>
      </c>
      <c r="H27" s="120">
        <f>SUM(H28:H37)</f>
        <v>274384</v>
      </c>
      <c r="I27" s="120">
        <f>SUM(I28:I37)</f>
        <v>304327</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128057</v>
      </c>
      <c r="I31" s="18">
        <v>158000</v>
      </c>
    </row>
    <row r="32" spans="1:9" ht="23.6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146327</v>
      </c>
      <c r="I35" s="18">
        <v>146327</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91715</v>
      </c>
      <c r="I38" s="120">
        <f>I39+I40+I41+I42</f>
        <v>78415</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91715</v>
      </c>
      <c r="I42" s="18">
        <v>78415</v>
      </c>
    </row>
    <row r="43" spans="1:9" ht="12.75" customHeight="1" x14ac:dyDescent="0.2">
      <c r="A43" s="182" t="s">
        <v>38</v>
      </c>
      <c r="B43" s="182"/>
      <c r="C43" s="182"/>
      <c r="D43" s="182"/>
      <c r="E43" s="182"/>
      <c r="F43" s="182"/>
      <c r="G43" s="11">
        <v>36</v>
      </c>
      <c r="H43" s="18">
        <v>185673</v>
      </c>
      <c r="I43" s="18">
        <v>172656</v>
      </c>
    </row>
    <row r="44" spans="1:9" ht="12.75" customHeight="1" x14ac:dyDescent="0.2">
      <c r="A44" s="184" t="s">
        <v>303</v>
      </c>
      <c r="B44" s="184"/>
      <c r="C44" s="184"/>
      <c r="D44" s="184"/>
      <c r="E44" s="184"/>
      <c r="F44" s="184"/>
      <c r="G44" s="12">
        <v>37</v>
      </c>
      <c r="H44" s="120">
        <f>H45+H53+H60+H70</f>
        <v>43534445</v>
      </c>
      <c r="I44" s="120">
        <f>I45+I53+I60+I70</f>
        <v>44738968</v>
      </c>
    </row>
    <row r="45" spans="1:9" ht="12.75" customHeight="1" x14ac:dyDescent="0.2">
      <c r="A45" s="186" t="s">
        <v>39</v>
      </c>
      <c r="B45" s="186"/>
      <c r="C45" s="186"/>
      <c r="D45" s="186"/>
      <c r="E45" s="186"/>
      <c r="F45" s="186"/>
      <c r="G45" s="12">
        <v>38</v>
      </c>
      <c r="H45" s="120">
        <f>SUM(H46:H52)</f>
        <v>955151</v>
      </c>
      <c r="I45" s="120">
        <f>SUM(I46:I52)</f>
        <v>1068196</v>
      </c>
    </row>
    <row r="46" spans="1:9" ht="12.75" customHeight="1" x14ac:dyDescent="0.2">
      <c r="A46" s="182" t="s">
        <v>40</v>
      </c>
      <c r="B46" s="182"/>
      <c r="C46" s="182"/>
      <c r="D46" s="182"/>
      <c r="E46" s="182"/>
      <c r="F46" s="182"/>
      <c r="G46" s="11">
        <v>39</v>
      </c>
      <c r="H46" s="18">
        <v>951579</v>
      </c>
      <c r="I46" s="18">
        <v>1059994</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2707</v>
      </c>
      <c r="I49" s="18">
        <v>8202</v>
      </c>
    </row>
    <row r="50" spans="1:9" ht="12.75" customHeight="1" x14ac:dyDescent="0.2">
      <c r="A50" s="182" t="s">
        <v>44</v>
      </c>
      <c r="B50" s="182"/>
      <c r="C50" s="182"/>
      <c r="D50" s="182"/>
      <c r="E50" s="182"/>
      <c r="F50" s="182"/>
      <c r="G50" s="11">
        <v>43</v>
      </c>
      <c r="H50" s="18">
        <v>865</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23516913</v>
      </c>
      <c r="I53" s="120">
        <f>SUM(I54:I59)</f>
        <v>19848219</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12</v>
      </c>
      <c r="I55" s="18">
        <v>0</v>
      </c>
    </row>
    <row r="56" spans="1:9" ht="12.75" customHeight="1" x14ac:dyDescent="0.2">
      <c r="A56" s="182" t="s">
        <v>50</v>
      </c>
      <c r="B56" s="182"/>
      <c r="C56" s="182"/>
      <c r="D56" s="182"/>
      <c r="E56" s="182"/>
      <c r="F56" s="182"/>
      <c r="G56" s="11">
        <v>49</v>
      </c>
      <c r="H56" s="18">
        <v>22369802</v>
      </c>
      <c r="I56" s="18">
        <v>18294532</v>
      </c>
    </row>
    <row r="57" spans="1:9" ht="12.75" customHeight="1" x14ac:dyDescent="0.2">
      <c r="A57" s="182" t="s">
        <v>51</v>
      </c>
      <c r="B57" s="182"/>
      <c r="C57" s="182"/>
      <c r="D57" s="182"/>
      <c r="E57" s="182"/>
      <c r="F57" s="182"/>
      <c r="G57" s="11">
        <v>50</v>
      </c>
      <c r="H57" s="18">
        <v>749</v>
      </c>
      <c r="I57" s="18">
        <v>1614</v>
      </c>
    </row>
    <row r="58" spans="1:9" ht="12.75" customHeight="1" x14ac:dyDescent="0.2">
      <c r="A58" s="182" t="s">
        <v>52</v>
      </c>
      <c r="B58" s="182"/>
      <c r="C58" s="182"/>
      <c r="D58" s="182"/>
      <c r="E58" s="182"/>
      <c r="F58" s="182"/>
      <c r="G58" s="11">
        <v>51</v>
      </c>
      <c r="H58" s="18">
        <v>374932</v>
      </c>
      <c r="I58" s="18">
        <v>759137</v>
      </c>
    </row>
    <row r="59" spans="1:9" ht="12.75" customHeight="1" x14ac:dyDescent="0.2">
      <c r="A59" s="182" t="s">
        <v>53</v>
      </c>
      <c r="B59" s="182"/>
      <c r="C59" s="182"/>
      <c r="D59" s="182"/>
      <c r="E59" s="182"/>
      <c r="F59" s="182"/>
      <c r="G59" s="11">
        <v>52</v>
      </c>
      <c r="H59" s="18">
        <v>771418</v>
      </c>
      <c r="I59" s="18">
        <v>792936</v>
      </c>
    </row>
    <row r="60" spans="1:9" ht="12.75" customHeight="1" x14ac:dyDescent="0.2">
      <c r="A60" s="186" t="s">
        <v>54</v>
      </c>
      <c r="B60" s="186"/>
      <c r="C60" s="186"/>
      <c r="D60" s="186"/>
      <c r="E60" s="186"/>
      <c r="F60" s="186"/>
      <c r="G60" s="12">
        <v>53</v>
      </c>
      <c r="H60" s="120">
        <f>SUM(H61:H69)</f>
        <v>570414</v>
      </c>
      <c r="I60" s="120">
        <f>SUM(I61:I69)</f>
        <v>942992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37854</v>
      </c>
      <c r="I67" s="18">
        <v>42025</v>
      </c>
    </row>
    <row r="68" spans="1:9" ht="12.75" customHeight="1" x14ac:dyDescent="0.2">
      <c r="A68" s="182" t="s">
        <v>30</v>
      </c>
      <c r="B68" s="182"/>
      <c r="C68" s="182"/>
      <c r="D68" s="182"/>
      <c r="E68" s="182"/>
      <c r="F68" s="182"/>
      <c r="G68" s="11">
        <v>61</v>
      </c>
      <c r="H68" s="18">
        <v>483380</v>
      </c>
      <c r="I68" s="18">
        <v>900967</v>
      </c>
    </row>
    <row r="69" spans="1:9" ht="12.75" customHeight="1" x14ac:dyDescent="0.2">
      <c r="A69" s="182" t="s">
        <v>56</v>
      </c>
      <c r="B69" s="182"/>
      <c r="C69" s="182"/>
      <c r="D69" s="182"/>
      <c r="E69" s="182"/>
      <c r="F69" s="182"/>
      <c r="G69" s="11">
        <v>62</v>
      </c>
      <c r="H69" s="18">
        <v>49180</v>
      </c>
      <c r="I69" s="18">
        <v>0</v>
      </c>
    </row>
    <row r="70" spans="1:9" ht="12.75" customHeight="1" x14ac:dyDescent="0.2">
      <c r="A70" s="182" t="s">
        <v>57</v>
      </c>
      <c r="B70" s="182"/>
      <c r="C70" s="182"/>
      <c r="D70" s="182"/>
      <c r="E70" s="182"/>
      <c r="F70" s="182"/>
      <c r="G70" s="11">
        <v>63</v>
      </c>
      <c r="H70" s="18">
        <v>18491967</v>
      </c>
      <c r="I70" s="18">
        <v>22879561</v>
      </c>
    </row>
    <row r="71" spans="1:9" ht="12.75" customHeight="1" x14ac:dyDescent="0.2">
      <c r="A71" s="183" t="s">
        <v>58</v>
      </c>
      <c r="B71" s="183"/>
      <c r="C71" s="183"/>
      <c r="D71" s="183"/>
      <c r="E71" s="183"/>
      <c r="F71" s="183"/>
      <c r="G71" s="11">
        <v>64</v>
      </c>
      <c r="H71" s="18">
        <v>135634</v>
      </c>
      <c r="I71" s="18">
        <v>169580</v>
      </c>
    </row>
    <row r="72" spans="1:9" ht="12.75" customHeight="1" x14ac:dyDescent="0.2">
      <c r="A72" s="184" t="s">
        <v>304</v>
      </c>
      <c r="B72" s="184"/>
      <c r="C72" s="184"/>
      <c r="D72" s="184"/>
      <c r="E72" s="184"/>
      <c r="F72" s="184"/>
      <c r="G72" s="12">
        <v>65</v>
      </c>
      <c r="H72" s="120">
        <f>H8+H9+H44+H71</f>
        <v>100346510</v>
      </c>
      <c r="I72" s="120">
        <f>I8+I9+I44+I71</f>
        <v>104677722</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75872142</v>
      </c>
      <c r="I75" s="121">
        <f>I76+I77+I78+I84+I85+I91+I94+I97</f>
        <v>82834958</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6" t="s">
        <v>63</v>
      </c>
      <c r="B78" s="186"/>
      <c r="C78" s="186"/>
      <c r="D78" s="186"/>
      <c r="E78" s="186"/>
      <c r="F78" s="186"/>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25786408</v>
      </c>
      <c r="I91" s="120">
        <f>I92-I93</f>
        <v>36522317</v>
      </c>
    </row>
    <row r="92" spans="1:9" ht="12.75" customHeight="1" x14ac:dyDescent="0.2">
      <c r="A92" s="182" t="s">
        <v>72</v>
      </c>
      <c r="B92" s="182"/>
      <c r="C92" s="182"/>
      <c r="D92" s="182"/>
      <c r="E92" s="182"/>
      <c r="F92" s="182"/>
      <c r="G92" s="11">
        <v>84</v>
      </c>
      <c r="H92" s="18">
        <v>25786408</v>
      </c>
      <c r="I92" s="18">
        <v>36522317</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10735909</v>
      </c>
      <c r="I94" s="120">
        <f>I95-I96</f>
        <v>6962816</v>
      </c>
    </row>
    <row r="95" spans="1:9" ht="12.75" customHeight="1" x14ac:dyDescent="0.2">
      <c r="A95" s="182" t="s">
        <v>74</v>
      </c>
      <c r="B95" s="182"/>
      <c r="C95" s="182"/>
      <c r="D95" s="182"/>
      <c r="E95" s="182"/>
      <c r="F95" s="182"/>
      <c r="G95" s="11">
        <v>87</v>
      </c>
      <c r="H95" s="18">
        <v>10735909</v>
      </c>
      <c r="I95" s="18">
        <v>6962816</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988004</v>
      </c>
      <c r="I98" s="120">
        <f>SUM(I99:I104)</f>
        <v>954962</v>
      </c>
    </row>
    <row r="99" spans="1:9" ht="12.75" customHeight="1" x14ac:dyDescent="0.2">
      <c r="A99" s="182" t="s">
        <v>77</v>
      </c>
      <c r="B99" s="182"/>
      <c r="C99" s="182"/>
      <c r="D99" s="182"/>
      <c r="E99" s="182"/>
      <c r="F99" s="182"/>
      <c r="G99" s="11">
        <v>91</v>
      </c>
      <c r="H99" s="18">
        <v>781948</v>
      </c>
      <c r="I99" s="18">
        <v>936973</v>
      </c>
    </row>
    <row r="100" spans="1:9" ht="12.75" customHeight="1" x14ac:dyDescent="0.2">
      <c r="A100" s="182" t="s">
        <v>78</v>
      </c>
      <c r="B100" s="182"/>
      <c r="C100" s="182"/>
      <c r="D100" s="182"/>
      <c r="E100" s="182"/>
      <c r="F100" s="182"/>
      <c r="G100" s="11">
        <v>92</v>
      </c>
      <c r="H100" s="18">
        <v>203915</v>
      </c>
      <c r="I100" s="18">
        <v>0</v>
      </c>
    </row>
    <row r="101" spans="1:9" ht="12.75" customHeight="1" x14ac:dyDescent="0.2">
      <c r="A101" s="182" t="s">
        <v>79</v>
      </c>
      <c r="B101" s="182"/>
      <c r="C101" s="182"/>
      <c r="D101" s="182"/>
      <c r="E101" s="182"/>
      <c r="F101" s="182"/>
      <c r="G101" s="11">
        <v>93</v>
      </c>
      <c r="H101" s="18">
        <v>0</v>
      </c>
      <c r="I101" s="18">
        <v>17989</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2141</v>
      </c>
      <c r="I104" s="18">
        <v>0</v>
      </c>
    </row>
    <row r="105" spans="1:9" ht="12.75" customHeight="1" x14ac:dyDescent="0.2">
      <c r="A105" s="184" t="s">
        <v>356</v>
      </c>
      <c r="B105" s="184"/>
      <c r="C105" s="184"/>
      <c r="D105" s="184"/>
      <c r="E105" s="184"/>
      <c r="F105" s="184"/>
      <c r="G105" s="12">
        <v>97</v>
      </c>
      <c r="H105" s="120">
        <f>SUM(H106:H116)</f>
        <v>18021646</v>
      </c>
      <c r="I105" s="120">
        <f>SUM(I106:I116)</f>
        <v>16103263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13498566</v>
      </c>
      <c r="I111" s="18">
        <v>11444628</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4475580</v>
      </c>
      <c r="I115" s="18">
        <v>4020594</v>
      </c>
    </row>
    <row r="116" spans="1:9" ht="12.75" customHeight="1" x14ac:dyDescent="0.2">
      <c r="A116" s="182" t="s">
        <v>93</v>
      </c>
      <c r="B116" s="182"/>
      <c r="C116" s="182"/>
      <c r="D116" s="182"/>
      <c r="E116" s="182"/>
      <c r="F116" s="182"/>
      <c r="G116" s="11">
        <v>108</v>
      </c>
      <c r="H116" s="18">
        <v>0</v>
      </c>
      <c r="I116" s="18">
        <v>590541</v>
      </c>
    </row>
    <row r="117" spans="1:9" ht="12.75" customHeight="1" x14ac:dyDescent="0.2">
      <c r="A117" s="184" t="s">
        <v>357</v>
      </c>
      <c r="B117" s="184"/>
      <c r="C117" s="184"/>
      <c r="D117" s="184"/>
      <c r="E117" s="184"/>
      <c r="F117" s="184"/>
      <c r="G117" s="12">
        <v>109</v>
      </c>
      <c r="H117" s="120">
        <f>SUM(H118:H131)</f>
        <v>5375271</v>
      </c>
      <c r="I117" s="120">
        <f>SUM(I118:I131)</f>
        <v>4674666</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69437</v>
      </c>
      <c r="I120" s="18">
        <v>118218</v>
      </c>
    </row>
    <row r="121" spans="1:9" ht="23.6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2070695</v>
      </c>
      <c r="I123" s="18">
        <v>2054630</v>
      </c>
    </row>
    <row r="124" spans="1:9" ht="12.75" customHeight="1" x14ac:dyDescent="0.2">
      <c r="A124" s="182" t="s">
        <v>89</v>
      </c>
      <c r="B124" s="182"/>
      <c r="C124" s="182"/>
      <c r="D124" s="182"/>
      <c r="E124" s="182"/>
      <c r="F124" s="182"/>
      <c r="G124" s="11">
        <v>116</v>
      </c>
      <c r="H124" s="18">
        <v>159597</v>
      </c>
      <c r="I124" s="18">
        <v>44046</v>
      </c>
    </row>
    <row r="125" spans="1:9" ht="12.75" customHeight="1" x14ac:dyDescent="0.2">
      <c r="A125" s="182" t="s">
        <v>90</v>
      </c>
      <c r="B125" s="182"/>
      <c r="C125" s="182"/>
      <c r="D125" s="182"/>
      <c r="E125" s="182"/>
      <c r="F125" s="182"/>
      <c r="G125" s="11">
        <v>117</v>
      </c>
      <c r="H125" s="18">
        <v>839619</v>
      </c>
      <c r="I125" s="18">
        <v>864445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588730</v>
      </c>
      <c r="I127" s="18">
        <v>605474</v>
      </c>
    </row>
    <row r="128" spans="1:9" x14ac:dyDescent="0.2">
      <c r="A128" s="182" t="s">
        <v>95</v>
      </c>
      <c r="B128" s="182"/>
      <c r="C128" s="182"/>
      <c r="D128" s="182"/>
      <c r="E128" s="182"/>
      <c r="F128" s="182"/>
      <c r="G128" s="11">
        <v>120</v>
      </c>
      <c r="H128" s="18">
        <v>984085</v>
      </c>
      <c r="I128" s="18">
        <v>431700</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663108</v>
      </c>
      <c r="I131" s="18">
        <v>556153</v>
      </c>
    </row>
    <row r="132" spans="1:9" ht="22.15" customHeight="1" x14ac:dyDescent="0.2">
      <c r="A132" s="183" t="s">
        <v>99</v>
      </c>
      <c r="B132" s="183"/>
      <c r="C132" s="183"/>
      <c r="D132" s="183"/>
      <c r="E132" s="183"/>
      <c r="F132" s="183"/>
      <c r="G132" s="11">
        <v>124</v>
      </c>
      <c r="H132" s="18">
        <v>89447</v>
      </c>
      <c r="I132" s="18">
        <v>109873</v>
      </c>
    </row>
    <row r="133" spans="1:9" ht="12.75" customHeight="1" x14ac:dyDescent="0.2">
      <c r="A133" s="184" t="s">
        <v>358</v>
      </c>
      <c r="B133" s="184"/>
      <c r="C133" s="184"/>
      <c r="D133" s="184"/>
      <c r="E133" s="184"/>
      <c r="F133" s="184"/>
      <c r="G133" s="12">
        <v>125</v>
      </c>
      <c r="H133" s="120">
        <f>H75+H98+H105+H117+H132</f>
        <v>100346510</v>
      </c>
      <c r="I133" s="120">
        <f>I75+I98+I105+I117+I132</f>
        <v>104677722</v>
      </c>
    </row>
    <row r="134" spans="1:9" x14ac:dyDescent="0.2">
      <c r="A134" s="183" t="s">
        <v>100</v>
      </c>
      <c r="B134" s="183"/>
      <c r="C134" s="183"/>
      <c r="D134" s="183"/>
      <c r="E134" s="183"/>
      <c r="F134" s="183"/>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pane xSplit="9" ySplit="7" topLeftCell="J8" activePane="bottomRight" state="frozen"/>
      <selection pane="topRight" activeCell="J1" sqref="J1"/>
      <selection pane="bottomLeft" activeCell="A8" sqref="A8"/>
      <selection pane="bottomRight" activeCell="H65" sqref="H65:K65"/>
    </sheetView>
  </sheetViews>
  <sheetFormatPr defaultRowHeight="12.75" x14ac:dyDescent="0.2"/>
  <cols>
    <col min="1" max="7" width="9.28515625" style="49"/>
    <col min="8" max="11" width="19.28515625" style="48" customWidth="1"/>
    <col min="12" max="263" width="9.28515625" style="49"/>
    <col min="264" max="264" width="9.7109375" style="49" bestFit="1" customWidth="1"/>
    <col min="265" max="265" width="11.7109375" style="49" bestFit="1" customWidth="1"/>
    <col min="266" max="519" width="9.28515625" style="49"/>
    <col min="520" max="520" width="9.7109375" style="49" bestFit="1" customWidth="1"/>
    <col min="521" max="521" width="11.7109375" style="49" bestFit="1" customWidth="1"/>
    <col min="522" max="775" width="9.28515625" style="49"/>
    <col min="776" max="776" width="9.7109375" style="49" bestFit="1" customWidth="1"/>
    <col min="777" max="777" width="11.7109375" style="49" bestFit="1" customWidth="1"/>
    <col min="778" max="1031" width="9.28515625" style="49"/>
    <col min="1032" max="1032" width="9.7109375" style="49" bestFit="1" customWidth="1"/>
    <col min="1033" max="1033" width="11.7109375" style="49" bestFit="1" customWidth="1"/>
    <col min="1034" max="1287" width="9.28515625" style="49"/>
    <col min="1288" max="1288" width="9.7109375" style="49" bestFit="1" customWidth="1"/>
    <col min="1289" max="1289" width="11.7109375" style="49" bestFit="1" customWidth="1"/>
    <col min="1290" max="1543" width="9.28515625" style="49"/>
    <col min="1544" max="1544" width="9.7109375" style="49" bestFit="1" customWidth="1"/>
    <col min="1545" max="1545" width="11.7109375" style="49" bestFit="1" customWidth="1"/>
    <col min="1546" max="1799" width="9.28515625" style="49"/>
    <col min="1800" max="1800" width="9.7109375" style="49" bestFit="1" customWidth="1"/>
    <col min="1801" max="1801" width="11.7109375" style="49" bestFit="1" customWidth="1"/>
    <col min="1802" max="2055" width="9.28515625" style="49"/>
    <col min="2056" max="2056" width="9.7109375" style="49" bestFit="1" customWidth="1"/>
    <col min="2057" max="2057" width="11.7109375" style="49" bestFit="1" customWidth="1"/>
    <col min="2058" max="2311" width="9.28515625" style="49"/>
    <col min="2312" max="2312" width="9.7109375" style="49" bestFit="1" customWidth="1"/>
    <col min="2313" max="2313" width="11.7109375" style="49" bestFit="1" customWidth="1"/>
    <col min="2314" max="2567" width="9.28515625" style="49"/>
    <col min="2568" max="2568" width="9.7109375" style="49" bestFit="1" customWidth="1"/>
    <col min="2569" max="2569" width="11.7109375" style="49" bestFit="1" customWidth="1"/>
    <col min="2570" max="2823" width="9.28515625" style="49"/>
    <col min="2824" max="2824" width="9.7109375" style="49" bestFit="1" customWidth="1"/>
    <col min="2825" max="2825" width="11.7109375" style="49" bestFit="1" customWidth="1"/>
    <col min="2826" max="3079" width="9.28515625" style="49"/>
    <col min="3080" max="3080" width="9.7109375" style="49" bestFit="1" customWidth="1"/>
    <col min="3081" max="3081" width="11.7109375" style="49" bestFit="1" customWidth="1"/>
    <col min="3082" max="3335" width="9.28515625" style="49"/>
    <col min="3336" max="3336" width="9.7109375" style="49" bestFit="1" customWidth="1"/>
    <col min="3337" max="3337" width="11.7109375" style="49" bestFit="1" customWidth="1"/>
    <col min="3338" max="3591" width="9.28515625" style="49"/>
    <col min="3592" max="3592" width="9.7109375" style="49" bestFit="1" customWidth="1"/>
    <col min="3593" max="3593" width="11.7109375" style="49" bestFit="1" customWidth="1"/>
    <col min="3594" max="3847" width="9.28515625" style="49"/>
    <col min="3848" max="3848" width="9.7109375" style="49" bestFit="1" customWidth="1"/>
    <col min="3849" max="3849" width="11.7109375" style="49" bestFit="1" customWidth="1"/>
    <col min="3850" max="4103" width="9.28515625" style="49"/>
    <col min="4104" max="4104" width="9.7109375" style="49" bestFit="1" customWidth="1"/>
    <col min="4105" max="4105" width="11.7109375" style="49" bestFit="1" customWidth="1"/>
    <col min="4106" max="4359" width="9.28515625" style="49"/>
    <col min="4360" max="4360" width="9.7109375" style="49" bestFit="1" customWidth="1"/>
    <col min="4361" max="4361" width="11.7109375" style="49" bestFit="1" customWidth="1"/>
    <col min="4362" max="4615" width="9.28515625" style="49"/>
    <col min="4616" max="4616" width="9.7109375" style="49" bestFit="1" customWidth="1"/>
    <col min="4617" max="4617" width="11.7109375" style="49" bestFit="1" customWidth="1"/>
    <col min="4618" max="4871" width="9.28515625" style="49"/>
    <col min="4872" max="4872" width="9.7109375" style="49" bestFit="1" customWidth="1"/>
    <col min="4873" max="4873" width="11.7109375" style="49" bestFit="1" customWidth="1"/>
    <col min="4874" max="5127" width="9.28515625" style="49"/>
    <col min="5128" max="5128" width="9.7109375" style="49" bestFit="1" customWidth="1"/>
    <col min="5129" max="5129" width="11.7109375" style="49" bestFit="1" customWidth="1"/>
    <col min="5130" max="5383" width="9.28515625" style="49"/>
    <col min="5384" max="5384" width="9.7109375" style="49" bestFit="1" customWidth="1"/>
    <col min="5385" max="5385" width="11.7109375" style="49" bestFit="1" customWidth="1"/>
    <col min="5386" max="5639" width="9.28515625" style="49"/>
    <col min="5640" max="5640" width="9.7109375" style="49" bestFit="1" customWidth="1"/>
    <col min="5641" max="5641" width="11.7109375" style="49" bestFit="1" customWidth="1"/>
    <col min="5642" max="5895" width="9.28515625" style="49"/>
    <col min="5896" max="5896" width="9.7109375" style="49" bestFit="1" customWidth="1"/>
    <col min="5897" max="5897" width="11.7109375" style="49" bestFit="1" customWidth="1"/>
    <col min="5898" max="6151" width="9.28515625" style="49"/>
    <col min="6152" max="6152" width="9.7109375" style="49" bestFit="1" customWidth="1"/>
    <col min="6153" max="6153" width="11.7109375" style="49" bestFit="1" customWidth="1"/>
    <col min="6154" max="6407" width="9.28515625" style="49"/>
    <col min="6408" max="6408" width="9.7109375" style="49" bestFit="1" customWidth="1"/>
    <col min="6409" max="6409" width="11.7109375" style="49" bestFit="1" customWidth="1"/>
    <col min="6410" max="6663" width="9.28515625" style="49"/>
    <col min="6664" max="6664" width="9.7109375" style="49" bestFit="1" customWidth="1"/>
    <col min="6665" max="6665" width="11.7109375" style="49" bestFit="1" customWidth="1"/>
    <col min="6666" max="6919" width="9.28515625" style="49"/>
    <col min="6920" max="6920" width="9.7109375" style="49" bestFit="1" customWidth="1"/>
    <col min="6921" max="6921" width="11.7109375" style="49" bestFit="1" customWidth="1"/>
    <col min="6922" max="7175" width="9.28515625" style="49"/>
    <col min="7176" max="7176" width="9.7109375" style="49" bestFit="1" customWidth="1"/>
    <col min="7177" max="7177" width="11.7109375" style="49" bestFit="1" customWidth="1"/>
    <col min="7178" max="7431" width="9.28515625" style="49"/>
    <col min="7432" max="7432" width="9.7109375" style="49" bestFit="1" customWidth="1"/>
    <col min="7433" max="7433" width="11.7109375" style="49" bestFit="1" customWidth="1"/>
    <col min="7434" max="7687" width="9.28515625" style="49"/>
    <col min="7688" max="7688" width="9.7109375" style="49" bestFit="1" customWidth="1"/>
    <col min="7689" max="7689" width="11.7109375" style="49" bestFit="1" customWidth="1"/>
    <col min="7690" max="7943" width="9.28515625" style="49"/>
    <col min="7944" max="7944" width="9.7109375" style="49" bestFit="1" customWidth="1"/>
    <col min="7945" max="7945" width="11.7109375" style="49" bestFit="1" customWidth="1"/>
    <col min="7946" max="8199" width="9.28515625" style="49"/>
    <col min="8200" max="8200" width="9.7109375" style="49" bestFit="1" customWidth="1"/>
    <col min="8201" max="8201" width="11.7109375" style="49" bestFit="1" customWidth="1"/>
    <col min="8202" max="8455" width="9.28515625" style="49"/>
    <col min="8456" max="8456" width="9.7109375" style="49" bestFit="1" customWidth="1"/>
    <col min="8457" max="8457" width="11.7109375" style="49" bestFit="1" customWidth="1"/>
    <col min="8458" max="8711" width="9.28515625" style="49"/>
    <col min="8712" max="8712" width="9.7109375" style="49" bestFit="1" customWidth="1"/>
    <col min="8713" max="8713" width="11.7109375" style="49" bestFit="1" customWidth="1"/>
    <col min="8714" max="8967" width="9.28515625" style="49"/>
    <col min="8968" max="8968" width="9.7109375" style="49" bestFit="1" customWidth="1"/>
    <col min="8969" max="8969" width="11.7109375" style="49" bestFit="1" customWidth="1"/>
    <col min="8970" max="9223" width="9.28515625" style="49"/>
    <col min="9224" max="9224" width="9.7109375" style="49" bestFit="1" customWidth="1"/>
    <col min="9225" max="9225" width="11.7109375" style="49" bestFit="1" customWidth="1"/>
    <col min="9226" max="9479" width="9.28515625" style="49"/>
    <col min="9480" max="9480" width="9.7109375" style="49" bestFit="1" customWidth="1"/>
    <col min="9481" max="9481" width="11.7109375" style="49" bestFit="1" customWidth="1"/>
    <col min="9482" max="9735" width="9.28515625" style="49"/>
    <col min="9736" max="9736" width="9.7109375" style="49" bestFit="1" customWidth="1"/>
    <col min="9737" max="9737" width="11.7109375" style="49" bestFit="1" customWidth="1"/>
    <col min="9738" max="9991" width="9.28515625" style="49"/>
    <col min="9992" max="9992" width="9.7109375" style="49" bestFit="1" customWidth="1"/>
    <col min="9993" max="9993" width="11.7109375" style="49" bestFit="1" customWidth="1"/>
    <col min="9994" max="10247" width="9.28515625" style="49"/>
    <col min="10248" max="10248" width="9.7109375" style="49" bestFit="1" customWidth="1"/>
    <col min="10249" max="10249" width="11.7109375" style="49" bestFit="1" customWidth="1"/>
    <col min="10250" max="10503" width="9.28515625" style="49"/>
    <col min="10504" max="10504" width="9.7109375" style="49" bestFit="1" customWidth="1"/>
    <col min="10505" max="10505" width="11.7109375" style="49" bestFit="1" customWidth="1"/>
    <col min="10506" max="10759" width="9.28515625" style="49"/>
    <col min="10760" max="10760" width="9.7109375" style="49" bestFit="1" customWidth="1"/>
    <col min="10761" max="10761" width="11.7109375" style="49" bestFit="1" customWidth="1"/>
    <col min="10762" max="11015" width="9.28515625" style="49"/>
    <col min="11016" max="11016" width="9.7109375" style="49" bestFit="1" customWidth="1"/>
    <col min="11017" max="11017" width="11.7109375" style="49" bestFit="1" customWidth="1"/>
    <col min="11018" max="11271" width="9.28515625" style="49"/>
    <col min="11272" max="11272" width="9.7109375" style="49" bestFit="1" customWidth="1"/>
    <col min="11273" max="11273" width="11.7109375" style="49" bestFit="1" customWidth="1"/>
    <col min="11274" max="11527" width="9.28515625" style="49"/>
    <col min="11528" max="11528" width="9.7109375" style="49" bestFit="1" customWidth="1"/>
    <col min="11529" max="11529" width="11.7109375" style="49" bestFit="1" customWidth="1"/>
    <col min="11530" max="11783" width="9.28515625" style="49"/>
    <col min="11784" max="11784" width="9.7109375" style="49" bestFit="1" customWidth="1"/>
    <col min="11785" max="11785" width="11.7109375" style="49" bestFit="1" customWidth="1"/>
    <col min="11786" max="12039" width="9.28515625" style="49"/>
    <col min="12040" max="12040" width="9.7109375" style="49" bestFit="1" customWidth="1"/>
    <col min="12041" max="12041" width="11.7109375" style="49" bestFit="1" customWidth="1"/>
    <col min="12042" max="12295" width="9.28515625" style="49"/>
    <col min="12296" max="12296" width="9.7109375" style="49" bestFit="1" customWidth="1"/>
    <col min="12297" max="12297" width="11.7109375" style="49" bestFit="1" customWidth="1"/>
    <col min="12298" max="12551" width="9.28515625" style="49"/>
    <col min="12552" max="12552" width="9.7109375" style="49" bestFit="1" customWidth="1"/>
    <col min="12553" max="12553" width="11.7109375" style="49" bestFit="1" customWidth="1"/>
    <col min="12554" max="12807" width="9.28515625" style="49"/>
    <col min="12808" max="12808" width="9.7109375" style="49" bestFit="1" customWidth="1"/>
    <col min="12809" max="12809" width="11.7109375" style="49" bestFit="1" customWidth="1"/>
    <col min="12810" max="13063" width="9.28515625" style="49"/>
    <col min="13064" max="13064" width="9.7109375" style="49" bestFit="1" customWidth="1"/>
    <col min="13065" max="13065" width="11.7109375" style="49" bestFit="1" customWidth="1"/>
    <col min="13066" max="13319" width="9.28515625" style="49"/>
    <col min="13320" max="13320" width="9.7109375" style="49" bestFit="1" customWidth="1"/>
    <col min="13321" max="13321" width="11.7109375" style="49" bestFit="1" customWidth="1"/>
    <col min="13322" max="13575" width="9.28515625" style="49"/>
    <col min="13576" max="13576" width="9.7109375" style="49" bestFit="1" customWidth="1"/>
    <col min="13577" max="13577" width="11.7109375" style="49" bestFit="1" customWidth="1"/>
    <col min="13578" max="13831" width="9.28515625" style="49"/>
    <col min="13832" max="13832" width="9.7109375" style="49" bestFit="1" customWidth="1"/>
    <col min="13833" max="13833" width="11.7109375" style="49" bestFit="1" customWidth="1"/>
    <col min="13834" max="14087" width="9.28515625" style="49"/>
    <col min="14088" max="14088" width="9.7109375" style="49" bestFit="1" customWidth="1"/>
    <col min="14089" max="14089" width="11.7109375" style="49" bestFit="1" customWidth="1"/>
    <col min="14090" max="14343" width="9.28515625" style="49"/>
    <col min="14344" max="14344" width="9.7109375" style="49" bestFit="1" customWidth="1"/>
    <col min="14345" max="14345" width="11.7109375" style="49" bestFit="1" customWidth="1"/>
    <col min="14346" max="14599" width="9.28515625" style="49"/>
    <col min="14600" max="14600" width="9.7109375" style="49" bestFit="1" customWidth="1"/>
    <col min="14601" max="14601" width="11.7109375" style="49" bestFit="1" customWidth="1"/>
    <col min="14602" max="14855" width="9.28515625" style="49"/>
    <col min="14856" max="14856" width="9.7109375" style="49" bestFit="1" customWidth="1"/>
    <col min="14857" max="14857" width="11.7109375" style="49" bestFit="1" customWidth="1"/>
    <col min="14858" max="15111" width="9.28515625" style="49"/>
    <col min="15112" max="15112" width="9.7109375" style="49" bestFit="1" customWidth="1"/>
    <col min="15113" max="15113" width="11.7109375" style="49" bestFit="1" customWidth="1"/>
    <col min="15114" max="15367" width="9.28515625" style="49"/>
    <col min="15368" max="15368" width="9.7109375" style="49" bestFit="1" customWidth="1"/>
    <col min="15369" max="15369" width="11.7109375" style="49" bestFit="1" customWidth="1"/>
    <col min="15370" max="15623" width="9.28515625" style="49"/>
    <col min="15624" max="15624" width="9.7109375" style="49" bestFit="1" customWidth="1"/>
    <col min="15625" max="15625" width="11.7109375" style="49" bestFit="1" customWidth="1"/>
    <col min="15626" max="15879" width="9.28515625" style="49"/>
    <col min="15880" max="15880" width="9.7109375" style="49" bestFit="1" customWidth="1"/>
    <col min="15881" max="15881" width="11.7109375" style="49" bestFit="1" customWidth="1"/>
    <col min="15882" max="16135" width="9.28515625" style="49"/>
    <col min="16136" max="16136" width="9.7109375" style="49" bestFit="1" customWidth="1"/>
    <col min="16137" max="16137" width="11.7109375" style="49" bestFit="1" customWidth="1"/>
    <col min="16138" max="16384" width="9.28515625" style="49"/>
  </cols>
  <sheetData>
    <row r="1" spans="1:11" x14ac:dyDescent="0.2">
      <c r="A1" s="219" t="s">
        <v>102</v>
      </c>
      <c r="B1" s="220"/>
      <c r="C1" s="220"/>
      <c r="D1" s="220"/>
      <c r="E1" s="220"/>
      <c r="F1" s="220"/>
      <c r="G1" s="220"/>
      <c r="H1" s="220"/>
      <c r="I1" s="220"/>
    </row>
    <row r="2" spans="1:11" x14ac:dyDescent="0.2">
      <c r="A2" s="221" t="s">
        <v>473</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470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77776504</v>
      </c>
      <c r="I8" s="52">
        <f>SUM(I9:I13)</f>
        <v>21778199</v>
      </c>
      <c r="J8" s="52">
        <f>SUM(J9:J13)</f>
        <v>100058827</v>
      </c>
      <c r="K8" s="52">
        <f>SUM(K9:K13)</f>
        <v>19361420</v>
      </c>
    </row>
    <row r="9" spans="1:11" ht="12.75" customHeight="1" x14ac:dyDescent="0.2">
      <c r="A9" s="182" t="s">
        <v>115</v>
      </c>
      <c r="B9" s="182"/>
      <c r="C9" s="182"/>
      <c r="D9" s="182"/>
      <c r="E9" s="182"/>
      <c r="F9" s="182"/>
      <c r="G9" s="11">
        <v>2</v>
      </c>
      <c r="H9" s="18">
        <v>0</v>
      </c>
      <c r="I9" s="53">
        <v>0</v>
      </c>
      <c r="J9" s="53">
        <v>0</v>
      </c>
      <c r="K9" s="53">
        <v>0</v>
      </c>
    </row>
    <row r="10" spans="1:11" ht="12.75" customHeight="1" x14ac:dyDescent="0.2">
      <c r="A10" s="182" t="s">
        <v>116</v>
      </c>
      <c r="B10" s="182"/>
      <c r="C10" s="182"/>
      <c r="D10" s="182"/>
      <c r="E10" s="182"/>
      <c r="F10" s="182"/>
      <c r="G10" s="11">
        <v>3</v>
      </c>
      <c r="H10" s="18">
        <v>76945493</v>
      </c>
      <c r="I10" s="53">
        <v>21654487</v>
      </c>
      <c r="J10" s="53">
        <v>99654272</v>
      </c>
      <c r="K10" s="53">
        <v>19282993</v>
      </c>
    </row>
    <row r="11" spans="1:11" ht="12.75" customHeight="1" x14ac:dyDescent="0.2">
      <c r="A11" s="182" t="s">
        <v>117</v>
      </c>
      <c r="B11" s="182"/>
      <c r="C11" s="182"/>
      <c r="D11" s="182"/>
      <c r="E11" s="182"/>
      <c r="F11" s="182"/>
      <c r="G11" s="11">
        <v>4</v>
      </c>
      <c r="H11" s="18">
        <v>159232</v>
      </c>
      <c r="I11" s="53">
        <v>34108</v>
      </c>
      <c r="J11" s="53">
        <v>107771</v>
      </c>
      <c r="K11" s="53">
        <v>8642</v>
      </c>
    </row>
    <row r="12" spans="1:11" ht="12.75" customHeight="1" x14ac:dyDescent="0.2">
      <c r="A12" s="182" t="s">
        <v>118</v>
      </c>
      <c r="B12" s="182"/>
      <c r="C12" s="182"/>
      <c r="D12" s="182"/>
      <c r="E12" s="182"/>
      <c r="F12" s="182"/>
      <c r="G12" s="11">
        <v>5</v>
      </c>
      <c r="H12" s="18">
        <v>0</v>
      </c>
      <c r="I12" s="53">
        <v>0</v>
      </c>
      <c r="J12" s="53">
        <v>0</v>
      </c>
      <c r="K12" s="53">
        <v>0</v>
      </c>
    </row>
    <row r="13" spans="1:11" ht="12.75" customHeight="1" x14ac:dyDescent="0.2">
      <c r="A13" s="182" t="s">
        <v>119</v>
      </c>
      <c r="B13" s="182"/>
      <c r="C13" s="182"/>
      <c r="D13" s="182"/>
      <c r="E13" s="182"/>
      <c r="F13" s="182"/>
      <c r="G13" s="11">
        <v>6</v>
      </c>
      <c r="H13" s="18">
        <v>671779</v>
      </c>
      <c r="I13" s="53">
        <v>89604</v>
      </c>
      <c r="J13" s="53">
        <v>296784</v>
      </c>
      <c r="K13" s="53">
        <v>69785</v>
      </c>
    </row>
    <row r="14" spans="1:11" ht="12.75" customHeight="1" x14ac:dyDescent="0.2">
      <c r="A14" s="213" t="s">
        <v>360</v>
      </c>
      <c r="B14" s="213"/>
      <c r="C14" s="213"/>
      <c r="D14" s="213"/>
      <c r="E14" s="213"/>
      <c r="F14" s="213"/>
      <c r="G14" s="12">
        <v>7</v>
      </c>
      <c r="H14" s="52">
        <f>H15+H16+H20+H24+H25+H26+H29+H36</f>
        <v>63353071</v>
      </c>
      <c r="I14" s="52">
        <f>I15+I16+I20+I24+I25+I26+I29+I36</f>
        <v>19455473</v>
      </c>
      <c r="J14" s="52">
        <f>J15+J16+J20+J24+J25+J26+J29+J36</f>
        <v>90986851</v>
      </c>
      <c r="K14" s="52">
        <f>K15+K16+K20+K24+K25+K26+K29+K36</f>
        <v>19902639</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48159851</v>
      </c>
      <c r="I16" s="52">
        <f>SUM(I17:I19)</f>
        <v>15081792</v>
      </c>
      <c r="J16" s="52">
        <f>SUM(J17:J19)</f>
        <v>74372979</v>
      </c>
      <c r="K16" s="52">
        <f>SUM(K17:K19)</f>
        <v>15239403</v>
      </c>
    </row>
    <row r="17" spans="1:11" ht="12.75" customHeight="1" x14ac:dyDescent="0.2">
      <c r="A17" s="216" t="s">
        <v>120</v>
      </c>
      <c r="B17" s="216"/>
      <c r="C17" s="216"/>
      <c r="D17" s="216"/>
      <c r="E17" s="216"/>
      <c r="F17" s="216"/>
      <c r="G17" s="11">
        <v>10</v>
      </c>
      <c r="H17" s="53">
        <v>4878952</v>
      </c>
      <c r="I17" s="53">
        <v>1006854</v>
      </c>
      <c r="J17" s="53">
        <v>3482725</v>
      </c>
      <c r="K17" s="53">
        <v>692861</v>
      </c>
    </row>
    <row r="18" spans="1:11" ht="12.75" customHeight="1" x14ac:dyDescent="0.2">
      <c r="A18" s="216" t="s">
        <v>121</v>
      </c>
      <c r="B18" s="216"/>
      <c r="C18" s="216"/>
      <c r="D18" s="216"/>
      <c r="E18" s="216"/>
      <c r="F18" s="216"/>
      <c r="G18" s="11">
        <v>11</v>
      </c>
      <c r="H18" s="53">
        <v>37278284</v>
      </c>
      <c r="I18" s="53">
        <v>12584456</v>
      </c>
      <c r="J18" s="53">
        <v>64403295</v>
      </c>
      <c r="K18" s="53">
        <v>12529684</v>
      </c>
    </row>
    <row r="19" spans="1:11" ht="12.75" customHeight="1" x14ac:dyDescent="0.2">
      <c r="A19" s="216" t="s">
        <v>122</v>
      </c>
      <c r="B19" s="216"/>
      <c r="C19" s="216"/>
      <c r="D19" s="216"/>
      <c r="E19" s="216"/>
      <c r="F19" s="216"/>
      <c r="G19" s="11">
        <v>12</v>
      </c>
      <c r="H19" s="53">
        <v>6002615</v>
      </c>
      <c r="I19" s="53">
        <v>1490482</v>
      </c>
      <c r="J19" s="53">
        <v>6486959</v>
      </c>
      <c r="K19" s="53">
        <v>2016858</v>
      </c>
    </row>
    <row r="20" spans="1:11" ht="12.75" customHeight="1" x14ac:dyDescent="0.2">
      <c r="A20" s="186" t="s">
        <v>441</v>
      </c>
      <c r="B20" s="186"/>
      <c r="C20" s="186"/>
      <c r="D20" s="186"/>
      <c r="E20" s="186"/>
      <c r="F20" s="186"/>
      <c r="G20" s="12">
        <v>13</v>
      </c>
      <c r="H20" s="52">
        <f>SUM(H21:H23)</f>
        <v>9938794</v>
      </c>
      <c r="I20" s="52">
        <f>SUM(I21:I23)</f>
        <v>2579611</v>
      </c>
      <c r="J20" s="52">
        <f>SUM(J21:J23)</f>
        <v>10291144</v>
      </c>
      <c r="K20" s="52">
        <f>SUM(K21:K23)</f>
        <v>2441849</v>
      </c>
    </row>
    <row r="21" spans="1:11" ht="12.75" customHeight="1" x14ac:dyDescent="0.2">
      <c r="A21" s="216" t="s">
        <v>105</v>
      </c>
      <c r="B21" s="216"/>
      <c r="C21" s="216"/>
      <c r="D21" s="216"/>
      <c r="E21" s="216"/>
      <c r="F21" s="216"/>
      <c r="G21" s="11">
        <v>14</v>
      </c>
      <c r="H21" s="53">
        <v>6261975</v>
      </c>
      <c r="I21" s="53">
        <v>1616260</v>
      </c>
      <c r="J21" s="53">
        <v>6479897</v>
      </c>
      <c r="K21" s="53">
        <v>1533147</v>
      </c>
    </row>
    <row r="22" spans="1:11" ht="12.75" customHeight="1" x14ac:dyDescent="0.2">
      <c r="A22" s="216" t="s">
        <v>106</v>
      </c>
      <c r="B22" s="216"/>
      <c r="C22" s="216"/>
      <c r="D22" s="216"/>
      <c r="E22" s="216"/>
      <c r="F22" s="216"/>
      <c r="G22" s="11">
        <v>15</v>
      </c>
      <c r="H22" s="53">
        <v>2408289</v>
      </c>
      <c r="I22" s="53">
        <v>631530</v>
      </c>
      <c r="J22" s="53">
        <v>2452790</v>
      </c>
      <c r="K22" s="53">
        <v>568884</v>
      </c>
    </row>
    <row r="23" spans="1:11" ht="12.75" customHeight="1" x14ac:dyDescent="0.2">
      <c r="A23" s="216" t="s">
        <v>107</v>
      </c>
      <c r="B23" s="216"/>
      <c r="C23" s="216"/>
      <c r="D23" s="216"/>
      <c r="E23" s="216"/>
      <c r="F23" s="216"/>
      <c r="G23" s="11">
        <v>16</v>
      </c>
      <c r="H23" s="53">
        <v>1268530</v>
      </c>
      <c r="I23" s="53">
        <v>331821</v>
      </c>
      <c r="J23" s="53">
        <v>1358457</v>
      </c>
      <c r="K23" s="53">
        <v>339818</v>
      </c>
    </row>
    <row r="24" spans="1:11" ht="12.75" customHeight="1" x14ac:dyDescent="0.2">
      <c r="A24" s="182" t="s">
        <v>108</v>
      </c>
      <c r="B24" s="182"/>
      <c r="C24" s="182"/>
      <c r="D24" s="182"/>
      <c r="E24" s="182"/>
      <c r="F24" s="182"/>
      <c r="G24" s="11">
        <v>17</v>
      </c>
      <c r="H24" s="53">
        <v>2862708</v>
      </c>
      <c r="I24" s="53">
        <v>984076</v>
      </c>
      <c r="J24" s="53">
        <v>3508249</v>
      </c>
      <c r="K24" s="53">
        <v>975107</v>
      </c>
    </row>
    <row r="25" spans="1:11" ht="12.75" customHeight="1" x14ac:dyDescent="0.2">
      <c r="A25" s="182" t="s">
        <v>109</v>
      </c>
      <c r="B25" s="182"/>
      <c r="C25" s="182"/>
      <c r="D25" s="182"/>
      <c r="E25" s="182"/>
      <c r="F25" s="182"/>
      <c r="G25" s="11">
        <v>18</v>
      </c>
      <c r="H25" s="53">
        <v>1784863</v>
      </c>
      <c r="I25" s="53">
        <v>703139</v>
      </c>
      <c r="J25" s="53">
        <v>2163716</v>
      </c>
      <c r="K25" s="53">
        <v>1095525</v>
      </c>
    </row>
    <row r="26" spans="1:11" ht="12.75" customHeight="1" x14ac:dyDescent="0.2">
      <c r="A26" s="186" t="s">
        <v>442</v>
      </c>
      <c r="B26" s="186"/>
      <c r="C26" s="186"/>
      <c r="D26" s="186"/>
      <c r="E26" s="186"/>
      <c r="F26" s="186"/>
      <c r="G26" s="12">
        <v>19</v>
      </c>
      <c r="H26" s="52">
        <f>H27+H28</f>
        <v>53513</v>
      </c>
      <c r="I26" s="52">
        <f>I27+I28</f>
        <v>53513</v>
      </c>
      <c r="J26" s="52">
        <f>J27+J28</f>
        <v>85069</v>
      </c>
      <c r="K26" s="52">
        <f>K27+K28</f>
        <v>85069</v>
      </c>
    </row>
    <row r="27" spans="1:11" ht="12.75" customHeight="1" x14ac:dyDescent="0.2">
      <c r="A27" s="216" t="s">
        <v>123</v>
      </c>
      <c r="B27" s="216"/>
      <c r="C27" s="216"/>
      <c r="D27" s="216"/>
      <c r="E27" s="216"/>
      <c r="F27" s="216"/>
      <c r="G27" s="11">
        <v>20</v>
      </c>
      <c r="H27" s="53">
        <v>10633</v>
      </c>
      <c r="I27" s="53">
        <v>10633</v>
      </c>
      <c r="J27" s="53">
        <v>9758</v>
      </c>
      <c r="K27" s="53">
        <v>9758</v>
      </c>
    </row>
    <row r="28" spans="1:11" ht="12.75" customHeight="1" x14ac:dyDescent="0.2">
      <c r="A28" s="216" t="s">
        <v>124</v>
      </c>
      <c r="B28" s="216"/>
      <c r="C28" s="216"/>
      <c r="D28" s="216"/>
      <c r="E28" s="216"/>
      <c r="F28" s="216"/>
      <c r="G28" s="11">
        <v>21</v>
      </c>
      <c r="H28" s="53">
        <v>42880</v>
      </c>
      <c r="I28" s="53">
        <v>42880</v>
      </c>
      <c r="J28" s="53">
        <v>75311</v>
      </c>
      <c r="K28" s="53">
        <v>75311</v>
      </c>
    </row>
    <row r="29" spans="1:11" ht="12.75" customHeight="1" x14ac:dyDescent="0.2">
      <c r="A29" s="186" t="s">
        <v>443</v>
      </c>
      <c r="B29" s="186"/>
      <c r="C29" s="186"/>
      <c r="D29" s="186"/>
      <c r="E29" s="186"/>
      <c r="F29" s="186"/>
      <c r="G29" s="12">
        <v>22</v>
      </c>
      <c r="H29" s="52">
        <f>SUM(H30:H35)</f>
        <v>553342</v>
      </c>
      <c r="I29" s="52">
        <f>SUM(I30:I35)</f>
        <v>53342</v>
      </c>
      <c r="J29" s="52">
        <f>SUM(J30:J35)</f>
        <v>565689</v>
      </c>
      <c r="K29" s="52">
        <f>SUM(K30:K35)</f>
        <v>65689</v>
      </c>
    </row>
    <row r="30" spans="1:11" ht="12.75" customHeight="1" x14ac:dyDescent="0.2">
      <c r="A30" s="216" t="s">
        <v>125</v>
      </c>
      <c r="B30" s="216"/>
      <c r="C30" s="216"/>
      <c r="D30" s="216"/>
      <c r="E30" s="216"/>
      <c r="F30" s="216"/>
      <c r="G30" s="11">
        <v>23</v>
      </c>
      <c r="H30" s="53">
        <v>534576</v>
      </c>
      <c r="I30" s="53">
        <v>34576</v>
      </c>
      <c r="J30" s="53">
        <v>549599</v>
      </c>
      <c r="K30" s="53">
        <v>49599</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18766</v>
      </c>
      <c r="I32" s="53">
        <v>18766</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16090</v>
      </c>
      <c r="K35" s="53">
        <v>16090</v>
      </c>
    </row>
    <row r="36" spans="1:11" ht="12.75" customHeight="1" x14ac:dyDescent="0.2">
      <c r="A36" s="182" t="s">
        <v>110</v>
      </c>
      <c r="B36" s="182"/>
      <c r="C36" s="182"/>
      <c r="D36" s="182"/>
      <c r="E36" s="182"/>
      <c r="F36" s="182"/>
      <c r="G36" s="11">
        <v>29</v>
      </c>
      <c r="H36" s="53">
        <v>0</v>
      </c>
      <c r="I36" s="53">
        <v>0</v>
      </c>
      <c r="J36" s="53">
        <v>5</v>
      </c>
      <c r="K36" s="53">
        <v>-3</v>
      </c>
    </row>
    <row r="37" spans="1:11" ht="12.75" customHeight="1" x14ac:dyDescent="0.2">
      <c r="A37" s="213" t="s">
        <v>361</v>
      </c>
      <c r="B37" s="213"/>
      <c r="C37" s="213"/>
      <c r="D37" s="213"/>
      <c r="E37" s="213"/>
      <c r="F37" s="213"/>
      <c r="G37" s="12">
        <v>30</v>
      </c>
      <c r="H37" s="52">
        <f>SUM(H38:H47)</f>
        <v>139621</v>
      </c>
      <c r="I37" s="52">
        <f>SUM(I38:I47)</f>
        <v>23527</v>
      </c>
      <c r="J37" s="52">
        <f>SUM(J38:J47)</f>
        <v>1312323</v>
      </c>
      <c r="K37" s="52">
        <f>SUM(K38:K47)</f>
        <v>1213694</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-404</v>
      </c>
    </row>
    <row r="44" spans="1:11" ht="12.75" customHeight="1" x14ac:dyDescent="0.2">
      <c r="A44" s="182" t="s">
        <v>137</v>
      </c>
      <c r="B44" s="182"/>
      <c r="C44" s="182"/>
      <c r="D44" s="182"/>
      <c r="E44" s="182"/>
      <c r="F44" s="182"/>
      <c r="G44" s="11">
        <v>37</v>
      </c>
      <c r="H44" s="53">
        <v>28471</v>
      </c>
      <c r="I44" s="53">
        <v>10380</v>
      </c>
      <c r="J44" s="53">
        <v>124991</v>
      </c>
      <c r="K44" s="53">
        <v>66279</v>
      </c>
    </row>
    <row r="45" spans="1:11" ht="12.75" customHeight="1" x14ac:dyDescent="0.2">
      <c r="A45" s="182" t="s">
        <v>138</v>
      </c>
      <c r="B45" s="182"/>
      <c r="C45" s="182"/>
      <c r="D45" s="182"/>
      <c r="E45" s="182"/>
      <c r="F45" s="182"/>
      <c r="G45" s="11">
        <v>38</v>
      </c>
      <c r="H45" s="53">
        <v>104061</v>
      </c>
      <c r="I45" s="53">
        <v>7662</v>
      </c>
      <c r="J45" s="53">
        <v>1033437</v>
      </c>
      <c r="K45" s="53">
        <v>995688</v>
      </c>
    </row>
    <row r="46" spans="1:11" ht="12.75" customHeight="1" x14ac:dyDescent="0.2">
      <c r="A46" s="182" t="s">
        <v>139</v>
      </c>
      <c r="B46" s="182"/>
      <c r="C46" s="182"/>
      <c r="D46" s="182"/>
      <c r="E46" s="182"/>
      <c r="F46" s="182"/>
      <c r="G46" s="11">
        <v>39</v>
      </c>
      <c r="H46" s="53">
        <v>5485</v>
      </c>
      <c r="I46" s="53">
        <v>5485</v>
      </c>
      <c r="J46" s="53">
        <v>4170</v>
      </c>
      <c r="K46" s="53">
        <v>4170</v>
      </c>
    </row>
    <row r="47" spans="1:11" ht="12.75" customHeight="1" x14ac:dyDescent="0.2">
      <c r="A47" s="182" t="s">
        <v>140</v>
      </c>
      <c r="B47" s="182"/>
      <c r="C47" s="182"/>
      <c r="D47" s="182"/>
      <c r="E47" s="182"/>
      <c r="F47" s="182"/>
      <c r="G47" s="11">
        <v>40</v>
      </c>
      <c r="H47" s="53">
        <v>1604</v>
      </c>
      <c r="I47" s="53">
        <v>0</v>
      </c>
      <c r="J47" s="53">
        <v>149725</v>
      </c>
      <c r="K47" s="53">
        <v>147961</v>
      </c>
    </row>
    <row r="48" spans="1:11" ht="12.75" customHeight="1" x14ac:dyDescent="0.2">
      <c r="A48" s="213" t="s">
        <v>362</v>
      </c>
      <c r="B48" s="213"/>
      <c r="C48" s="213"/>
      <c r="D48" s="213"/>
      <c r="E48" s="213"/>
      <c r="F48" s="213"/>
      <c r="G48" s="12">
        <v>41</v>
      </c>
      <c r="H48" s="52">
        <f>SUM(H49:H55)</f>
        <v>1506424</v>
      </c>
      <c r="I48" s="52">
        <f>SUM(I49:I55)</f>
        <v>340153</v>
      </c>
      <c r="J48" s="52">
        <f>SUM(J49:J55)</f>
        <v>1853282</v>
      </c>
      <c r="K48" s="52">
        <f>SUM(K49:K55)</f>
        <v>732700</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728676</v>
      </c>
      <c r="I51" s="53">
        <v>200991</v>
      </c>
      <c r="J51" s="53">
        <v>753435</v>
      </c>
      <c r="K51" s="53">
        <v>159978</v>
      </c>
    </row>
    <row r="52" spans="1:11" ht="12.75" customHeight="1" x14ac:dyDescent="0.2">
      <c r="A52" s="206" t="s">
        <v>144</v>
      </c>
      <c r="B52" s="206"/>
      <c r="C52" s="206"/>
      <c r="D52" s="206"/>
      <c r="E52" s="206"/>
      <c r="F52" s="206"/>
      <c r="G52" s="11">
        <v>45</v>
      </c>
      <c r="H52" s="53">
        <v>777748</v>
      </c>
      <c r="I52" s="53">
        <v>139195</v>
      </c>
      <c r="J52" s="53">
        <v>1099847</v>
      </c>
      <c r="K52" s="53">
        <v>572722</v>
      </c>
    </row>
    <row r="53" spans="1:11" ht="12.75" customHeight="1" x14ac:dyDescent="0.2">
      <c r="A53" s="206" t="s">
        <v>145</v>
      </c>
      <c r="B53" s="206"/>
      <c r="C53" s="206"/>
      <c r="D53" s="206"/>
      <c r="E53" s="206"/>
      <c r="F53" s="206"/>
      <c r="G53" s="11">
        <v>46</v>
      </c>
      <c r="H53" s="53">
        <v>0</v>
      </c>
      <c r="I53" s="53">
        <v>-33</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16973</v>
      </c>
      <c r="I56" s="53">
        <v>16973</v>
      </c>
      <c r="J56" s="53">
        <v>29943</v>
      </c>
      <c r="K56" s="53">
        <v>29943</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77933098</v>
      </c>
      <c r="I60" s="52">
        <f>I8+I37+I56+I57</f>
        <v>21818699</v>
      </c>
      <c r="J60" s="52">
        <f>J8+J37+J56+J57</f>
        <v>101401093</v>
      </c>
      <c r="K60" s="52">
        <f>K8+K37+K56+K57</f>
        <v>20605057</v>
      </c>
    </row>
    <row r="61" spans="1:11" ht="12.75" customHeight="1" x14ac:dyDescent="0.2">
      <c r="A61" s="213" t="s">
        <v>364</v>
      </c>
      <c r="B61" s="213"/>
      <c r="C61" s="213"/>
      <c r="D61" s="213"/>
      <c r="E61" s="213"/>
      <c r="F61" s="213"/>
      <c r="G61" s="12">
        <v>54</v>
      </c>
      <c r="H61" s="52">
        <f>H14+H48+H58+H59</f>
        <v>64859495</v>
      </c>
      <c r="I61" s="52">
        <f>I14+I48+I58+I59</f>
        <v>19795626</v>
      </c>
      <c r="J61" s="52">
        <f>J14+J48+J58+J59</f>
        <v>92840133</v>
      </c>
      <c r="K61" s="52">
        <f>K14+K48+K58+K59</f>
        <v>20635339</v>
      </c>
    </row>
    <row r="62" spans="1:11" ht="12.75" customHeight="1" x14ac:dyDescent="0.2">
      <c r="A62" s="213" t="s">
        <v>365</v>
      </c>
      <c r="B62" s="213"/>
      <c r="C62" s="213"/>
      <c r="D62" s="213"/>
      <c r="E62" s="213"/>
      <c r="F62" s="213"/>
      <c r="G62" s="12">
        <v>55</v>
      </c>
      <c r="H62" s="52">
        <f>H60-H61</f>
        <v>13073603</v>
      </c>
      <c r="I62" s="52">
        <f>I60-I61</f>
        <v>2023073</v>
      </c>
      <c r="J62" s="52">
        <f>J60-J61</f>
        <v>8560960</v>
      </c>
      <c r="K62" s="52">
        <f>K60-K61</f>
        <v>-30282</v>
      </c>
    </row>
    <row r="63" spans="1:11" ht="12.75" customHeight="1" x14ac:dyDescent="0.2">
      <c r="A63" s="214" t="s">
        <v>366</v>
      </c>
      <c r="B63" s="214"/>
      <c r="C63" s="214"/>
      <c r="D63" s="214"/>
      <c r="E63" s="214"/>
      <c r="F63" s="214"/>
      <c r="G63" s="12">
        <v>56</v>
      </c>
      <c r="H63" s="52">
        <f>+IF((H60-H61)&gt;0,(H60-H61),0)</f>
        <v>13073603</v>
      </c>
      <c r="I63" s="52">
        <f>+IF((I60-I61)&gt;0,(I60-I61),0)</f>
        <v>2023073</v>
      </c>
      <c r="J63" s="52">
        <f>+IF((J60-J61)&gt;0,(J60-J61),0)</f>
        <v>8560960</v>
      </c>
      <c r="K63" s="52">
        <f>+IF((K60-K61)&gt;0,(K60-K61),0)</f>
        <v>0</v>
      </c>
    </row>
    <row r="64" spans="1:11" ht="12.75" customHeight="1" x14ac:dyDescent="0.2">
      <c r="A64" s="214" t="s">
        <v>367</v>
      </c>
      <c r="B64" s="214"/>
      <c r="C64" s="214"/>
      <c r="D64" s="214"/>
      <c r="E64" s="214"/>
      <c r="F64" s="214"/>
      <c r="G64" s="12">
        <v>57</v>
      </c>
      <c r="H64" s="52">
        <f>+IF((H60-H61)&lt;0,(H60-H61),0)</f>
        <v>0</v>
      </c>
      <c r="I64" s="52">
        <f>+IF((I60-I61)&lt;0,(I60-I61),0)</f>
        <v>0</v>
      </c>
      <c r="J64" s="52">
        <f>+IF((J60-J61)&lt;0,(J60-J61),0)</f>
        <v>0</v>
      </c>
      <c r="K64" s="52">
        <f>+IF((K60-K61)&lt;0,(K60-K61),0)</f>
        <v>-30282</v>
      </c>
    </row>
    <row r="65" spans="1:11" ht="12.75" customHeight="1" x14ac:dyDescent="0.2">
      <c r="A65" s="215" t="s">
        <v>111</v>
      </c>
      <c r="B65" s="215"/>
      <c r="C65" s="215"/>
      <c r="D65" s="215"/>
      <c r="E65" s="215"/>
      <c r="F65" s="215"/>
      <c r="G65" s="11">
        <v>58</v>
      </c>
      <c r="H65" s="53">
        <v>2337694</v>
      </c>
      <c r="I65" s="53">
        <v>2337694</v>
      </c>
      <c r="J65" s="53">
        <v>1598144</v>
      </c>
      <c r="K65" s="53">
        <v>1598144</v>
      </c>
    </row>
    <row r="66" spans="1:11" ht="12.75" customHeight="1" x14ac:dyDescent="0.2">
      <c r="A66" s="213" t="s">
        <v>368</v>
      </c>
      <c r="B66" s="213"/>
      <c r="C66" s="213"/>
      <c r="D66" s="213"/>
      <c r="E66" s="213"/>
      <c r="F66" s="213"/>
      <c r="G66" s="12">
        <v>59</v>
      </c>
      <c r="H66" s="52">
        <f>H62-H65</f>
        <v>10735909</v>
      </c>
      <c r="I66" s="52">
        <f>I62-I65</f>
        <v>-314621</v>
      </c>
      <c r="J66" s="52">
        <f>J62-J65</f>
        <v>6962816</v>
      </c>
      <c r="K66" s="52">
        <f>K62-K65</f>
        <v>-1628426</v>
      </c>
    </row>
    <row r="67" spans="1:11" ht="12.75" customHeight="1" x14ac:dyDescent="0.2">
      <c r="A67" s="214" t="s">
        <v>369</v>
      </c>
      <c r="B67" s="214"/>
      <c r="C67" s="214"/>
      <c r="D67" s="214"/>
      <c r="E67" s="214"/>
      <c r="F67" s="214"/>
      <c r="G67" s="12">
        <v>60</v>
      </c>
      <c r="H67" s="52">
        <f>+IF((H62-H65)&gt;0,(H62-H65),0)</f>
        <v>10735909</v>
      </c>
      <c r="I67" s="52">
        <f>+IF((I62-I65)&gt;0,(I62-I65),0)</f>
        <v>0</v>
      </c>
      <c r="J67" s="52">
        <f>+IF((J62-J65)&gt;0,(J62-J65),0)</f>
        <v>6962816</v>
      </c>
      <c r="K67" s="52">
        <f>+IF((K62-K65)&gt;0,(K62-K65),0)</f>
        <v>0</v>
      </c>
    </row>
    <row r="68" spans="1:11" ht="12.75" customHeight="1" x14ac:dyDescent="0.2">
      <c r="A68" s="214" t="s">
        <v>370</v>
      </c>
      <c r="B68" s="214"/>
      <c r="C68" s="214"/>
      <c r="D68" s="214"/>
      <c r="E68" s="214"/>
      <c r="F68" s="214"/>
      <c r="G68" s="12">
        <v>61</v>
      </c>
      <c r="H68" s="52">
        <f>+IF((H62-H65)&lt;0,(H62-H65),0)</f>
        <v>0</v>
      </c>
      <c r="I68" s="52">
        <f>+IF((I62-I65)&lt;0,(I62-I65),0)</f>
        <v>-314621</v>
      </c>
      <c r="J68" s="52">
        <f>+IF((J62-J65)&lt;0,(J62-J65),0)</f>
        <v>0</v>
      </c>
      <c r="K68" s="52">
        <f>+IF((K62-K65)&lt;0,(K62-K65),0)</f>
        <v>-1628426</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10735909</v>
      </c>
      <c r="I85" s="55">
        <f>I86+I87</f>
        <v>-314621</v>
      </c>
      <c r="J85" s="55">
        <f>J86+J87</f>
        <v>6962816</v>
      </c>
      <c r="K85" s="55">
        <f>K86+K87</f>
        <v>-1628426</v>
      </c>
    </row>
    <row r="86" spans="1:11" ht="12.75" customHeight="1" x14ac:dyDescent="0.2">
      <c r="A86" s="203" t="s">
        <v>157</v>
      </c>
      <c r="B86" s="203"/>
      <c r="C86" s="203"/>
      <c r="D86" s="203"/>
      <c r="E86" s="203"/>
      <c r="F86" s="203"/>
      <c r="G86" s="11">
        <v>76</v>
      </c>
      <c r="H86" s="56">
        <f>H66</f>
        <v>10735909</v>
      </c>
      <c r="I86" s="56">
        <f t="shared" ref="I86:K86" si="0">I66</f>
        <v>-314621</v>
      </c>
      <c r="J86" s="56">
        <f t="shared" si="0"/>
        <v>6962816</v>
      </c>
      <c r="K86" s="56">
        <f t="shared" si="0"/>
        <v>-1628426</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04" t="s">
        <v>444</v>
      </c>
      <c r="B91" s="204"/>
      <c r="C91" s="204"/>
      <c r="D91" s="204"/>
      <c r="E91" s="204"/>
      <c r="F91" s="204"/>
      <c r="G91" s="12">
        <v>80</v>
      </c>
      <c r="H91" s="73">
        <f>SUM(H92:H96)</f>
        <v>0</v>
      </c>
      <c r="I91" s="73">
        <f>SUM(I92:I96)</f>
        <v>0</v>
      </c>
      <c r="J91" s="73">
        <f>SUM(J92:J96)</f>
        <v>0</v>
      </c>
      <c r="K91" s="73">
        <f>SUM(K92:K96)</f>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SUM(J99:J106)</f>
        <v>0</v>
      </c>
      <c r="K98" s="73">
        <f>SUM(K99:K106)</f>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0</v>
      </c>
      <c r="I109" s="55">
        <f>I89+I108</f>
        <v>0</v>
      </c>
      <c r="J109" s="55">
        <f>J89+J108</f>
        <v>0</v>
      </c>
      <c r="K109" s="55">
        <f>K89+K108</f>
        <v>0</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10735909</v>
      </c>
      <c r="I111" s="55">
        <f>I112+I113</f>
        <v>-314621</v>
      </c>
      <c r="J111" s="55">
        <f>J112+J113</f>
        <v>6962816</v>
      </c>
      <c r="K111" s="55">
        <f>K112+K113</f>
        <v>-1628426</v>
      </c>
    </row>
    <row r="112" spans="1:11" ht="12.75" customHeight="1" x14ac:dyDescent="0.2">
      <c r="A112" s="203" t="s">
        <v>113</v>
      </c>
      <c r="B112" s="203"/>
      <c r="C112" s="203"/>
      <c r="D112" s="203"/>
      <c r="E112" s="203"/>
      <c r="F112" s="203"/>
      <c r="G112" s="11">
        <v>100</v>
      </c>
      <c r="H112" s="56">
        <f>H86</f>
        <v>10735909</v>
      </c>
      <c r="I112" s="56">
        <f t="shared" ref="I112:K112" si="1">I86</f>
        <v>-314621</v>
      </c>
      <c r="J112" s="56">
        <f t="shared" si="1"/>
        <v>6962816</v>
      </c>
      <c r="K112" s="56">
        <f t="shared" si="1"/>
        <v>-1628426</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8" sqref="H58:I58"/>
    </sheetView>
  </sheetViews>
  <sheetFormatPr defaultColWidth="9.28515625" defaultRowHeight="12.75" x14ac:dyDescent="0.2"/>
  <cols>
    <col min="1" max="7" width="9.28515625" style="13"/>
    <col min="8" max="9" width="30.28515625" style="22" customWidth="1"/>
    <col min="10" max="16384" width="9.28515625" style="13"/>
  </cols>
  <sheetData>
    <row r="1" spans="1:9" x14ac:dyDescent="0.2">
      <c r="A1" s="238" t="s">
        <v>166</v>
      </c>
      <c r="B1" s="239"/>
      <c r="C1" s="239"/>
      <c r="D1" s="239"/>
      <c r="E1" s="239"/>
      <c r="F1" s="239"/>
      <c r="G1" s="239"/>
      <c r="H1" s="239"/>
      <c r="I1" s="239"/>
    </row>
    <row r="2" spans="1:9" x14ac:dyDescent="0.2">
      <c r="A2" s="240" t="s">
        <v>474</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470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f>RDG!H62</f>
        <v>13073603</v>
      </c>
      <c r="I8" s="68">
        <f>RDG!J62</f>
        <v>8560960</v>
      </c>
    </row>
    <row r="9" spans="1:9" ht="12.75" customHeight="1" x14ac:dyDescent="0.2">
      <c r="A9" s="237" t="s">
        <v>171</v>
      </c>
      <c r="B9" s="237"/>
      <c r="C9" s="237"/>
      <c r="D9" s="237"/>
      <c r="E9" s="237"/>
      <c r="F9" s="237"/>
      <c r="G9" s="69">
        <v>2</v>
      </c>
      <c r="H9" s="70">
        <f>H10+H11+H12+H13+H14+H15+H16+H17</f>
        <v>3613770</v>
      </c>
      <c r="I9" s="70">
        <f>I10+I11+I12+I13+I14+I15+I16+I17</f>
        <v>4642095</v>
      </c>
    </row>
    <row r="10" spans="1:9" ht="12.75" customHeight="1" x14ac:dyDescent="0.2">
      <c r="A10" s="216" t="s">
        <v>172</v>
      </c>
      <c r="B10" s="216"/>
      <c r="C10" s="216"/>
      <c r="D10" s="216"/>
      <c r="E10" s="216"/>
      <c r="F10" s="216"/>
      <c r="G10" s="67">
        <v>3</v>
      </c>
      <c r="H10" s="68">
        <v>2862708</v>
      </c>
      <c r="I10" s="68">
        <v>3508249</v>
      </c>
    </row>
    <row r="11" spans="1:9" ht="22.15" customHeight="1" x14ac:dyDescent="0.2">
      <c r="A11" s="216" t="s">
        <v>173</v>
      </c>
      <c r="B11" s="216"/>
      <c r="C11" s="216"/>
      <c r="D11" s="216"/>
      <c r="E11" s="216"/>
      <c r="F11" s="216"/>
      <c r="G11" s="67">
        <v>4</v>
      </c>
      <c r="H11" s="68">
        <v>-18002</v>
      </c>
      <c r="I11" s="68">
        <v>296600</v>
      </c>
    </row>
    <row r="12" spans="1:9" ht="23.65" customHeight="1" x14ac:dyDescent="0.2">
      <c r="A12" s="216" t="s">
        <v>174</v>
      </c>
      <c r="B12" s="216"/>
      <c r="C12" s="216"/>
      <c r="D12" s="216"/>
      <c r="E12" s="216"/>
      <c r="F12" s="216"/>
      <c r="G12" s="67">
        <v>5</v>
      </c>
      <c r="H12" s="68">
        <v>37395</v>
      </c>
      <c r="I12" s="68">
        <v>71141</v>
      </c>
    </row>
    <row r="13" spans="1:9" ht="12.75" customHeight="1" x14ac:dyDescent="0.2">
      <c r="A13" s="216" t="s">
        <v>175</v>
      </c>
      <c r="B13" s="216"/>
      <c r="C13" s="216"/>
      <c r="D13" s="216"/>
      <c r="E13" s="216"/>
      <c r="F13" s="216"/>
      <c r="G13" s="67">
        <v>6</v>
      </c>
      <c r="H13" s="68">
        <v>-28471</v>
      </c>
      <c r="I13" s="68">
        <v>-126756</v>
      </c>
    </row>
    <row r="14" spans="1:9" ht="12.75" customHeight="1" x14ac:dyDescent="0.2">
      <c r="A14" s="216" t="s">
        <v>176</v>
      </c>
      <c r="B14" s="216"/>
      <c r="C14" s="216"/>
      <c r="D14" s="216"/>
      <c r="E14" s="216"/>
      <c r="F14" s="216"/>
      <c r="G14" s="67">
        <v>7</v>
      </c>
      <c r="H14" s="68">
        <v>728676</v>
      </c>
      <c r="I14" s="68">
        <v>753435</v>
      </c>
    </row>
    <row r="15" spans="1:9" ht="12.75" customHeight="1" x14ac:dyDescent="0.2">
      <c r="A15" s="216" t="s">
        <v>177</v>
      </c>
      <c r="B15" s="216"/>
      <c r="C15" s="216"/>
      <c r="D15" s="216"/>
      <c r="E15" s="216"/>
      <c r="F15" s="216"/>
      <c r="G15" s="67">
        <v>8</v>
      </c>
      <c r="H15" s="68">
        <v>63413</v>
      </c>
      <c r="I15" s="68">
        <v>139426</v>
      </c>
    </row>
    <row r="16" spans="1:9" ht="12.75" customHeight="1" x14ac:dyDescent="0.2">
      <c r="A16" s="216" t="s">
        <v>178</v>
      </c>
      <c r="B16" s="216"/>
      <c r="C16" s="216"/>
      <c r="D16" s="216"/>
      <c r="E16" s="216"/>
      <c r="F16" s="216"/>
      <c r="G16" s="67">
        <v>9</v>
      </c>
      <c r="H16" s="68">
        <v>-14976</v>
      </c>
      <c r="I16" s="68">
        <v>0</v>
      </c>
    </row>
    <row r="17" spans="1:9" ht="25.15" customHeight="1" x14ac:dyDescent="0.2">
      <c r="A17" s="216" t="s">
        <v>179</v>
      </c>
      <c r="B17" s="216"/>
      <c r="C17" s="216"/>
      <c r="D17" s="216"/>
      <c r="E17" s="216"/>
      <c r="F17" s="216"/>
      <c r="G17" s="67">
        <v>10</v>
      </c>
      <c r="H17" s="68">
        <v>-16973</v>
      </c>
      <c r="I17" s="68">
        <v>0</v>
      </c>
    </row>
    <row r="18" spans="1:9" ht="28.15" customHeight="1" x14ac:dyDescent="0.2">
      <c r="A18" s="233" t="s">
        <v>306</v>
      </c>
      <c r="B18" s="233"/>
      <c r="C18" s="233"/>
      <c r="D18" s="233"/>
      <c r="E18" s="233"/>
      <c r="F18" s="233"/>
      <c r="G18" s="69">
        <v>11</v>
      </c>
      <c r="H18" s="70">
        <f>H8+H9</f>
        <v>16687373</v>
      </c>
      <c r="I18" s="70">
        <f>I8+I9</f>
        <v>13203055</v>
      </c>
    </row>
    <row r="19" spans="1:9" ht="12.75" customHeight="1" x14ac:dyDescent="0.2">
      <c r="A19" s="237" t="s">
        <v>180</v>
      </c>
      <c r="B19" s="237"/>
      <c r="C19" s="237"/>
      <c r="D19" s="237"/>
      <c r="E19" s="237"/>
      <c r="F19" s="237"/>
      <c r="G19" s="69">
        <v>12</v>
      </c>
      <c r="H19" s="70">
        <f>H20+H21+H22+H23</f>
        <v>15504019</v>
      </c>
      <c r="I19" s="70">
        <f>I20+I21+I22+I23</f>
        <v>2975196</v>
      </c>
    </row>
    <row r="20" spans="1:9" ht="12.75" customHeight="1" x14ac:dyDescent="0.2">
      <c r="A20" s="216" t="s">
        <v>181</v>
      </c>
      <c r="B20" s="216"/>
      <c r="C20" s="216"/>
      <c r="D20" s="216"/>
      <c r="E20" s="216"/>
      <c r="F20" s="216"/>
      <c r="G20" s="67">
        <v>13</v>
      </c>
      <c r="H20" s="68">
        <v>13498360</v>
      </c>
      <c r="I20" s="68">
        <v>-34416</v>
      </c>
    </row>
    <row r="21" spans="1:9" ht="12.75" customHeight="1" x14ac:dyDescent="0.2">
      <c r="A21" s="216" t="s">
        <v>182</v>
      </c>
      <c r="B21" s="216"/>
      <c r="C21" s="216"/>
      <c r="D21" s="216"/>
      <c r="E21" s="216"/>
      <c r="F21" s="216"/>
      <c r="G21" s="67">
        <v>14</v>
      </c>
      <c r="H21" s="68">
        <v>1884319</v>
      </c>
      <c r="I21" s="68">
        <v>4099007</v>
      </c>
    </row>
    <row r="22" spans="1:9" ht="12.75" customHeight="1" x14ac:dyDescent="0.2">
      <c r="A22" s="216" t="s">
        <v>183</v>
      </c>
      <c r="B22" s="216"/>
      <c r="C22" s="216"/>
      <c r="D22" s="216"/>
      <c r="E22" s="216"/>
      <c r="F22" s="216"/>
      <c r="G22" s="67">
        <v>15</v>
      </c>
      <c r="H22" s="68">
        <v>-23959</v>
      </c>
      <c r="I22" s="68">
        <v>-61956</v>
      </c>
    </row>
    <row r="23" spans="1:9" ht="12.75" customHeight="1" x14ac:dyDescent="0.2">
      <c r="A23" s="216" t="s">
        <v>184</v>
      </c>
      <c r="B23" s="216"/>
      <c r="C23" s="216"/>
      <c r="D23" s="216"/>
      <c r="E23" s="216"/>
      <c r="F23" s="216"/>
      <c r="G23" s="67">
        <v>16</v>
      </c>
      <c r="H23" s="68">
        <v>145299</v>
      </c>
      <c r="I23" s="68">
        <v>-1027439</v>
      </c>
    </row>
    <row r="24" spans="1:9" ht="12.75" customHeight="1" x14ac:dyDescent="0.2">
      <c r="A24" s="233" t="s">
        <v>185</v>
      </c>
      <c r="B24" s="233"/>
      <c r="C24" s="233"/>
      <c r="D24" s="233"/>
      <c r="E24" s="233"/>
      <c r="F24" s="233"/>
      <c r="G24" s="69">
        <v>17</v>
      </c>
      <c r="H24" s="70">
        <f>H18+H19</f>
        <v>32191392</v>
      </c>
      <c r="I24" s="70">
        <f>I18+I19</f>
        <v>16178251</v>
      </c>
    </row>
    <row r="25" spans="1:9" ht="12.75" customHeight="1" x14ac:dyDescent="0.2">
      <c r="A25" s="182" t="s">
        <v>186</v>
      </c>
      <c r="B25" s="182"/>
      <c r="C25" s="182"/>
      <c r="D25" s="182"/>
      <c r="E25" s="182"/>
      <c r="F25" s="182"/>
      <c r="G25" s="67">
        <v>18</v>
      </c>
      <c r="H25" s="68">
        <v>-728676</v>
      </c>
      <c r="I25" s="68">
        <v>-753435</v>
      </c>
    </row>
    <row r="26" spans="1:9" ht="12.75" customHeight="1" x14ac:dyDescent="0.2">
      <c r="A26" s="182" t="s">
        <v>187</v>
      </c>
      <c r="B26" s="182"/>
      <c r="C26" s="182"/>
      <c r="D26" s="182"/>
      <c r="E26" s="182"/>
      <c r="F26" s="182"/>
      <c r="G26" s="67">
        <v>19</v>
      </c>
      <c r="H26" s="68">
        <v>-7178856</v>
      </c>
      <c r="I26" s="68">
        <v>-2805648</v>
      </c>
    </row>
    <row r="27" spans="1:9" ht="25.9" customHeight="1" x14ac:dyDescent="0.2">
      <c r="A27" s="234" t="s">
        <v>188</v>
      </c>
      <c r="B27" s="234"/>
      <c r="C27" s="234"/>
      <c r="D27" s="234"/>
      <c r="E27" s="234"/>
      <c r="F27" s="234"/>
      <c r="G27" s="69">
        <v>20</v>
      </c>
      <c r="H27" s="70">
        <f>H24+H25+H26</f>
        <v>24283860</v>
      </c>
      <c r="I27" s="70">
        <f>I24+I25+I26</f>
        <v>12619168</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85375</v>
      </c>
      <c r="I29" s="71">
        <v>497463</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28471</v>
      </c>
      <c r="I31" s="71">
        <v>124991</v>
      </c>
    </row>
    <row r="32" spans="1:9" ht="12.75" customHeight="1" x14ac:dyDescent="0.2">
      <c r="A32" s="182" t="s">
        <v>193</v>
      </c>
      <c r="B32" s="182"/>
      <c r="C32" s="182"/>
      <c r="D32" s="182"/>
      <c r="E32" s="182"/>
      <c r="F32" s="182"/>
      <c r="G32" s="67">
        <v>24</v>
      </c>
      <c r="H32" s="71">
        <v>1604</v>
      </c>
      <c r="I32" s="71">
        <v>1764</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65" customHeight="1" x14ac:dyDescent="0.2">
      <c r="A35" s="233" t="s">
        <v>196</v>
      </c>
      <c r="B35" s="233"/>
      <c r="C35" s="233"/>
      <c r="D35" s="233"/>
      <c r="E35" s="233"/>
      <c r="F35" s="233"/>
      <c r="G35" s="69">
        <v>27</v>
      </c>
      <c r="H35" s="72">
        <f>H29+H30+H31+H32+H33+H34</f>
        <v>115450</v>
      </c>
      <c r="I35" s="72">
        <f>I29+I30+I31+I32+I33+I34</f>
        <v>624218</v>
      </c>
    </row>
    <row r="36" spans="1:9" ht="22.9" customHeight="1" x14ac:dyDescent="0.2">
      <c r="A36" s="182" t="s">
        <v>197</v>
      </c>
      <c r="B36" s="182"/>
      <c r="C36" s="182"/>
      <c r="D36" s="182"/>
      <c r="E36" s="182"/>
      <c r="F36" s="182"/>
      <c r="G36" s="67">
        <v>28</v>
      </c>
      <c r="H36" s="71">
        <v>-4825495</v>
      </c>
      <c r="I36" s="71">
        <v>-3433174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-3000000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-4825495</v>
      </c>
      <c r="I41" s="72">
        <f>I36+I37+I38+I39+I40</f>
        <v>-6433174</v>
      </c>
    </row>
    <row r="42" spans="1:9" ht="29.65" customHeight="1" x14ac:dyDescent="0.2">
      <c r="A42" s="234" t="s">
        <v>203</v>
      </c>
      <c r="B42" s="234"/>
      <c r="C42" s="234"/>
      <c r="D42" s="234"/>
      <c r="E42" s="234"/>
      <c r="F42" s="234"/>
      <c r="G42" s="69">
        <v>34</v>
      </c>
      <c r="H42" s="72">
        <f>H35+H41</f>
        <v>-4710045</v>
      </c>
      <c r="I42" s="72">
        <f>I35+I41</f>
        <v>-5808956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15000000</v>
      </c>
      <c r="I46" s="71">
        <v>5000000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15000000</v>
      </c>
      <c r="I48" s="72">
        <f>I44+I45+I46+I47</f>
        <v>5000000</v>
      </c>
    </row>
    <row r="49" spans="1:9" ht="24.6" customHeight="1" x14ac:dyDescent="0.2">
      <c r="A49" s="182" t="s">
        <v>305</v>
      </c>
      <c r="B49" s="182"/>
      <c r="C49" s="182"/>
      <c r="D49" s="182"/>
      <c r="E49" s="182"/>
      <c r="F49" s="182"/>
      <c r="G49" s="67">
        <v>40</v>
      </c>
      <c r="H49" s="71">
        <v>-21603272</v>
      </c>
      <c r="I49" s="71">
        <v>-7069539</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-419191</v>
      </c>
      <c r="I53" s="71">
        <v>-383072</v>
      </c>
    </row>
    <row r="54" spans="1:9" ht="30.6" customHeight="1" x14ac:dyDescent="0.2">
      <c r="A54" s="233" t="s">
        <v>214</v>
      </c>
      <c r="B54" s="233"/>
      <c r="C54" s="233"/>
      <c r="D54" s="233"/>
      <c r="E54" s="233"/>
      <c r="F54" s="233"/>
      <c r="G54" s="69">
        <v>45</v>
      </c>
      <c r="H54" s="72">
        <f>H49+H50+H51+H52+H53</f>
        <v>-22022463</v>
      </c>
      <c r="I54" s="72">
        <f>I49+I50+I51+I52+I53</f>
        <v>-7452611</v>
      </c>
    </row>
    <row r="55" spans="1:9" ht="29.65" customHeight="1" x14ac:dyDescent="0.2">
      <c r="A55" s="234" t="s">
        <v>215</v>
      </c>
      <c r="B55" s="234"/>
      <c r="C55" s="234"/>
      <c r="D55" s="234"/>
      <c r="E55" s="234"/>
      <c r="F55" s="234"/>
      <c r="G55" s="69">
        <v>46</v>
      </c>
      <c r="H55" s="72">
        <f>H48+H54</f>
        <v>-7022463</v>
      </c>
      <c r="I55" s="72">
        <f>I48+I54</f>
        <v>-2452611</v>
      </c>
    </row>
    <row r="56" spans="1:9" x14ac:dyDescent="0.2">
      <c r="A56" s="182" t="s">
        <v>216</v>
      </c>
      <c r="B56" s="182"/>
      <c r="C56" s="182"/>
      <c r="D56" s="182"/>
      <c r="E56" s="182"/>
      <c r="F56" s="182"/>
      <c r="G56" s="67">
        <v>47</v>
      </c>
      <c r="H56" s="71">
        <v>0</v>
      </c>
      <c r="I56" s="71">
        <v>0</v>
      </c>
    </row>
    <row r="57" spans="1:9" ht="26.65" customHeight="1" x14ac:dyDescent="0.2">
      <c r="A57" s="234" t="s">
        <v>217</v>
      </c>
      <c r="B57" s="234"/>
      <c r="C57" s="234"/>
      <c r="D57" s="234"/>
      <c r="E57" s="234"/>
      <c r="F57" s="234"/>
      <c r="G57" s="69">
        <v>48</v>
      </c>
      <c r="H57" s="72">
        <f>H27+H42+H55+H56</f>
        <v>12551352</v>
      </c>
      <c r="I57" s="72">
        <f>I27+I42+I55+I56</f>
        <v>4357601</v>
      </c>
    </row>
    <row r="58" spans="1:9" x14ac:dyDescent="0.2">
      <c r="A58" s="236" t="s">
        <v>218</v>
      </c>
      <c r="B58" s="236"/>
      <c r="C58" s="236"/>
      <c r="D58" s="236"/>
      <c r="E58" s="236"/>
      <c r="F58" s="236"/>
      <c r="G58" s="67">
        <v>49</v>
      </c>
      <c r="H58" s="71">
        <v>5940615</v>
      </c>
      <c r="I58" s="71">
        <v>18521960</v>
      </c>
    </row>
    <row r="59" spans="1:9" ht="31.15" customHeight="1" x14ac:dyDescent="0.2">
      <c r="A59" s="234" t="s">
        <v>219</v>
      </c>
      <c r="B59" s="234"/>
      <c r="C59" s="234"/>
      <c r="D59" s="234"/>
      <c r="E59" s="234"/>
      <c r="F59" s="234"/>
      <c r="G59" s="69">
        <v>50</v>
      </c>
      <c r="H59" s="72">
        <f>H57+H58</f>
        <v>18491967</v>
      </c>
      <c r="I59" s="72">
        <f>I57+I58</f>
        <v>22879561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3" zoomScale="85" zoomScaleNormal="100" zoomScaleSheetLayoutView="85" workbookViewId="0">
      <selection activeCell="O24" sqref="O24"/>
    </sheetView>
  </sheetViews>
  <sheetFormatPr defaultRowHeight="12.75" x14ac:dyDescent="0.2"/>
  <cols>
    <col min="1" max="7" width="9.28515625" style="1"/>
    <col min="8" max="9" width="22.28515625" style="19"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6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06" zoomScaleNormal="100" zoomScaleSheetLayoutView="106" workbookViewId="0">
      <selection activeCell="Z55" sqref="Z55"/>
    </sheetView>
  </sheetViews>
  <sheetFormatPr defaultRowHeight="12.75" x14ac:dyDescent="0.2"/>
  <cols>
    <col min="1" max="4" width="9.28515625" style="1"/>
    <col min="5" max="5" width="10.28515625" style="1" bestFit="1" customWidth="1"/>
    <col min="6" max="6" width="9.28515625" style="1"/>
    <col min="7" max="7" width="12.42578125" style="1" customWidth="1"/>
    <col min="8" max="25" width="13.42578125" style="19"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22454947</v>
      </c>
      <c r="I7" s="33">
        <v>11693820</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18802777</v>
      </c>
      <c r="V7" s="33">
        <v>6983631</v>
      </c>
      <c r="W7" s="34">
        <f>H7+I7+J7+K7-L7+M7+N7+O7+P7+Q7+R7+U7+V7+S7+T7</f>
        <v>65136233</v>
      </c>
      <c r="X7" s="33">
        <v>0</v>
      </c>
      <c r="Y7" s="34">
        <f>W7+X7</f>
        <v>65136233</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5" t="s">
        <v>299</v>
      </c>
      <c r="B10" s="275"/>
      <c r="C10" s="275"/>
      <c r="D10" s="275"/>
      <c r="E10" s="275"/>
      <c r="F10" s="275"/>
      <c r="G10" s="7">
        <v>4</v>
      </c>
      <c r="H10" s="34">
        <f>H7+H8+H9</f>
        <v>22454947</v>
      </c>
      <c r="I10" s="34">
        <f t="shared" ref="I10:Y10" si="0">I7+I8+I9</f>
        <v>11693820</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18802777</v>
      </c>
      <c r="V10" s="34">
        <f t="shared" si="0"/>
        <v>6983631</v>
      </c>
      <c r="W10" s="34">
        <f t="shared" si="0"/>
        <v>65136233</v>
      </c>
      <c r="X10" s="34">
        <f t="shared" si="0"/>
        <v>0</v>
      </c>
      <c r="Y10" s="34">
        <f t="shared" si="0"/>
        <v>65136233</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10735909</v>
      </c>
      <c r="W11" s="34">
        <f t="shared" ref="W11:W29" si="1">H11+I11+J11+K11-L11+M11+N11+O11+P11+Q11+R11+U11+V11+S11+T11</f>
        <v>10735909</v>
      </c>
      <c r="X11" s="33">
        <v>0</v>
      </c>
      <c r="Y11" s="34">
        <f t="shared" ref="Y11:Y29" si="2">W11+X11</f>
        <v>10735909</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69" t="s">
        <v>274</v>
      </c>
      <c r="B19" s="269"/>
      <c r="C19" s="269"/>
      <c r="D19" s="269"/>
      <c r="E19" s="269"/>
      <c r="F19" s="269"/>
      <c r="G19" s="6">
        <v>13</v>
      </c>
      <c r="H19" s="33">
        <v>-37696</v>
      </c>
      <c r="I19" s="33">
        <v>37696</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f>V7</f>
        <v>6983631</v>
      </c>
      <c r="V27" s="33">
        <f>-V7</f>
        <v>-6983631</v>
      </c>
      <c r="W27" s="34">
        <f t="shared" si="1"/>
        <v>0</v>
      </c>
      <c r="X27" s="33">
        <v>0</v>
      </c>
      <c r="Y27" s="34">
        <f t="shared" si="2"/>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70" t="s">
        <v>427</v>
      </c>
      <c r="B30" s="270"/>
      <c r="C30" s="270"/>
      <c r="D30" s="270"/>
      <c r="E30" s="270"/>
      <c r="F30" s="270"/>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25786408</v>
      </c>
      <c r="V30" s="36">
        <f t="shared" si="3"/>
        <v>10735909</v>
      </c>
      <c r="W30" s="36">
        <f t="shared" si="3"/>
        <v>75872142</v>
      </c>
      <c r="X30" s="36">
        <f t="shared" si="3"/>
        <v>0</v>
      </c>
      <c r="Y30" s="36">
        <f t="shared" si="3"/>
        <v>75872142</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-37696</v>
      </c>
      <c r="I32" s="34">
        <f t="shared" ref="I32:Y32" si="4">SUM(I12:I20)</f>
        <v>37696</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67" t="s">
        <v>428</v>
      </c>
      <c r="B33" s="267"/>
      <c r="C33" s="267"/>
      <c r="D33" s="267"/>
      <c r="E33" s="267"/>
      <c r="F33" s="267"/>
      <c r="G33" s="7">
        <v>26</v>
      </c>
      <c r="H33" s="34">
        <f>H11+H32</f>
        <v>-37696</v>
      </c>
      <c r="I33" s="34">
        <f t="shared" ref="I33:Y33" si="5">I11+I32</f>
        <v>37696</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10735909</v>
      </c>
      <c r="W33" s="34">
        <f t="shared" si="5"/>
        <v>10735909</v>
      </c>
      <c r="X33" s="34">
        <f t="shared" si="5"/>
        <v>0</v>
      </c>
      <c r="Y33" s="34">
        <f t="shared" si="5"/>
        <v>10735909</v>
      </c>
    </row>
    <row r="34" spans="1:25" ht="30.75" customHeight="1" x14ac:dyDescent="0.2">
      <c r="A34" s="268" t="s">
        <v>429</v>
      </c>
      <c r="B34" s="268"/>
      <c r="C34" s="268"/>
      <c r="D34" s="268"/>
      <c r="E34" s="268"/>
      <c r="F34" s="268"/>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6983631</v>
      </c>
      <c r="V34" s="36">
        <f t="shared" si="6"/>
        <v>-6983631</v>
      </c>
      <c r="W34" s="36">
        <f t="shared" si="6"/>
        <v>0</v>
      </c>
      <c r="X34" s="36">
        <f t="shared" si="6"/>
        <v>0</v>
      </c>
      <c r="Y34" s="36">
        <f t="shared" si="6"/>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25786408</v>
      </c>
      <c r="V36" s="33">
        <f>Bilanca!H94</f>
        <v>10735909</v>
      </c>
      <c r="W36" s="37">
        <f>H36+I36+J36+K36-L36+M36+N36+O36+P36+Q36+R36+U36+V36+S36+T36</f>
        <v>75872142</v>
      </c>
      <c r="X36" s="33">
        <v>0</v>
      </c>
      <c r="Y36" s="37">
        <f>W36+X36</f>
        <v>75872142</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5" t="s">
        <v>430</v>
      </c>
      <c r="B39" s="275"/>
      <c r="C39" s="275"/>
      <c r="D39" s="275"/>
      <c r="E39" s="275"/>
      <c r="F39" s="275"/>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25786408</v>
      </c>
      <c r="V39" s="34">
        <f t="shared" si="7"/>
        <v>10735909</v>
      </c>
      <c r="W39" s="34">
        <f t="shared" si="7"/>
        <v>75872142</v>
      </c>
      <c r="X39" s="34">
        <f t="shared" si="7"/>
        <v>0</v>
      </c>
      <c r="Y39" s="34">
        <f t="shared" si="7"/>
        <v>75872142</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6962816</v>
      </c>
      <c r="W40" s="37">
        <f t="shared" ref="W40:W58" si="8">H40+I40+J40+K40-L40+M40+N40+O40+P40+Q40+R40+U40+V40+S40+T40</f>
        <v>6962816</v>
      </c>
      <c r="X40" s="33">
        <v>0</v>
      </c>
      <c r="Y40" s="37">
        <f t="shared" ref="Y40:Y58" si="9">W40+X40</f>
        <v>6962816</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f>V36</f>
        <v>10735909</v>
      </c>
      <c r="V56" s="33">
        <f>-V36</f>
        <v>-10735909</v>
      </c>
      <c r="W56" s="37">
        <f t="shared" si="8"/>
        <v>0</v>
      </c>
      <c r="X56" s="33">
        <v>0</v>
      </c>
      <c r="Y56" s="37">
        <f t="shared" si="9"/>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70" t="s">
        <v>433</v>
      </c>
      <c r="B59" s="270"/>
      <c r="C59" s="270"/>
      <c r="D59" s="270"/>
      <c r="E59" s="270"/>
      <c r="F59" s="270"/>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36522317</v>
      </c>
      <c r="V59" s="36">
        <f t="shared" si="10"/>
        <v>6962816</v>
      </c>
      <c r="W59" s="36">
        <f t="shared" si="10"/>
        <v>82834958</v>
      </c>
      <c r="X59" s="36">
        <f t="shared" si="10"/>
        <v>0</v>
      </c>
      <c r="Y59" s="36">
        <f t="shared" si="10"/>
        <v>82834958</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67" t="s">
        <v>435</v>
      </c>
      <c r="B62" s="267"/>
      <c r="C62" s="267"/>
      <c r="D62" s="267"/>
      <c r="E62" s="267"/>
      <c r="F62" s="267"/>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6962816</v>
      </c>
      <c r="W62" s="37">
        <f t="shared" si="12"/>
        <v>6962816</v>
      </c>
      <c r="X62" s="37">
        <f t="shared" si="12"/>
        <v>0</v>
      </c>
      <c r="Y62" s="37">
        <f t="shared" si="12"/>
        <v>6962816</v>
      </c>
    </row>
    <row r="63" spans="1:25" ht="29.25" customHeight="1" x14ac:dyDescent="0.2">
      <c r="A63" s="268" t="s">
        <v>436</v>
      </c>
      <c r="B63" s="268"/>
      <c r="C63" s="268"/>
      <c r="D63" s="268"/>
      <c r="E63" s="268"/>
      <c r="F63" s="268"/>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10735909</v>
      </c>
      <c r="V63" s="38">
        <f t="shared" si="13"/>
        <v>-10735909</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40" zoomScale="66" zoomScaleNormal="66" zoomScaleSheetLayoutView="66" workbookViewId="0">
      <selection activeCell="A41" sqref="A41:I42"/>
    </sheetView>
  </sheetViews>
  <sheetFormatPr defaultRowHeight="12.75" x14ac:dyDescent="0.2"/>
  <cols>
    <col min="9" max="9" width="95" customWidth="1"/>
  </cols>
  <sheetData>
    <row r="1" spans="1:9" x14ac:dyDescent="0.2">
      <c r="A1" s="294" t="s">
        <v>471</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16.5" customHeight="1" x14ac:dyDescent="0.2">
      <c r="A41" s="296" t="s">
        <v>476</v>
      </c>
      <c r="B41" s="297"/>
      <c r="C41" s="297"/>
      <c r="D41" s="297"/>
      <c r="E41" s="297"/>
      <c r="F41" s="297"/>
      <c r="G41" s="297"/>
      <c r="H41" s="297"/>
      <c r="I41" s="297"/>
    </row>
    <row r="42" spans="1:9" ht="248.25" customHeight="1" x14ac:dyDescent="0.2">
      <c r="A42" s="297"/>
      <c r="B42" s="297"/>
      <c r="C42" s="297"/>
      <c r="D42" s="297"/>
      <c r="E42" s="297"/>
      <c r="F42" s="297"/>
      <c r="G42" s="297"/>
      <c r="H42" s="297"/>
      <c r="I42" s="297"/>
    </row>
  </sheetData>
  <mergeCells count="2">
    <mergeCell ref="A1:I40"/>
    <mergeCell ref="A41:I42"/>
  </mergeCells>
  <pageMargins left="0.19685039370078741" right="0" top="0" bottom="0" header="0.31496062992125984" footer="0.31496062992125984"/>
  <pageSetup paperSize="9" scale="6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2025-02-17T15:12:44Z</cp:lastPrinted>
  <dcterms:created xsi:type="dcterms:W3CDTF">2008-10-17T11:51:54Z</dcterms:created>
  <dcterms:modified xsi:type="dcterms:W3CDTF">2025-02-21T08:33:54Z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