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3. predan 30.10.2023 – kopija\Nekonsolidirano\"/>
    </mc:Choice>
  </mc:AlternateContent>
  <xr:revisionPtr revIDLastSave="0" documentId="13_ncr:1_{CA46C1AC-C713-4666-8A4B-CD69645DB405}"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K59" i="26" l="1"/>
  <c r="K58" i="26"/>
  <c r="K57" i="26"/>
  <c r="K56" i="26"/>
  <c r="K55" i="26"/>
  <c r="K54" i="26"/>
  <c r="K53" i="26"/>
  <c r="I17" i="18"/>
  <c r="H17" i="18"/>
  <c r="L36" i="22" l="1"/>
  <c r="L7" i="22"/>
  <c r="V27" i="22"/>
  <c r="U27" i="22"/>
  <c r="O7" i="22"/>
  <c r="N7" i="22"/>
  <c r="M7" i="22"/>
  <c r="K7" i="22"/>
  <c r="J7" i="22"/>
  <c r="I7" i="22"/>
  <c r="H7" i="22"/>
  <c r="I92" i="18"/>
  <c r="V56" i="22"/>
  <c r="V36" i="22"/>
  <c r="U56" i="22" s="1"/>
  <c r="U36" i="22"/>
  <c r="V11"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H8" i="20"/>
  <c r="J67" i="26"/>
  <c r="I67" i="26"/>
  <c r="I68" i="26"/>
  <c r="J66" i="26"/>
  <c r="J68" i="26"/>
  <c r="K67" i="26"/>
  <c r="K68" i="26"/>
  <c r="H66" i="26"/>
  <c r="H89" i="26" s="1"/>
  <c r="H109" i="26" s="1"/>
  <c r="H67" i="26"/>
  <c r="I85" i="18"/>
  <c r="H85" i="18"/>
  <c r="J89" i="26" l="1"/>
  <c r="J109" i="26" s="1"/>
  <c r="I8" i="20"/>
  <c r="I78" i="18"/>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0" i="18"/>
  <c r="V59" i="22" l="1"/>
  <c r="V62" i="22"/>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<sst xmlns="http://schemas.openxmlformats.org/spreadsheetml/2006/main" count="535" uniqueCount="469">
  <si>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</si>
  <si>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</si>
  <si>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</si>
  <si>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</si>
  <si>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</si>
  <si>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</si>
  <si>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</si>
  <si>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</si>
  <si>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</si>
  <si>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</si>
  <si>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</si>
  <si>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</si>
  <si>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</si>
  <si>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</si>
  <si>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</si>
  <si>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</si>
  <si>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</si>
  <si>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</si>
  <si>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</si>
  <si>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</si>
  <si>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</si>
  <si>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</si>
  <si>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</si>
  <si>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</si>
  <si>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</si>
  <si>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</si>
  <si>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</si>
  <si>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</si>
  <si>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</si>
  <si>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</si>
  <si>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</si>
  <si>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</si>
  <si>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</si>
  <si>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</si>
  <si>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</si>
  <si>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</si>
  <si>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</si>
  <si>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</si>
  <si>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</si>
  <si>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</si>
  <si>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</si>
  <si>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</si>
  <si>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</si>
  <si>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</si>
  <si>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</si>
  <si>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</si>
  <si>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</si>
  <si>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</si>
  <si>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</si>
  <si>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</si>
  <si>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</si>
  <si>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</si>
  <si>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</si>
  <si>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</si>
  <si>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</si>
  <si>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</si>
  <si>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</si>
  <si>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</si>
  <si>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</si>
  <si>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</si>
  <si>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</si>
  <si>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</si>
  <si>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</si>
  <si>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</si>
  <si>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</si>
  <si>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</si>
  <si>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</si>
  <si>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</si>
  <si>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</si>
  <si>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</si>
  <si>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</si>
  <si>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</si>
  <si>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</si>
  <si>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</si>
  <si>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</si>
  <si>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</si>
  <si>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</si>
  <si>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</si>
  <si>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</si>
  <si>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</si>
  <si>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</si>
  <si>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</si>
  <si>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</si>
  <si>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</si>
  <si>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</si>
  <si>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</si>
  <si>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</si>
  <si>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</si>
  <si>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</si>
  <si>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</si>
  <si>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</si>
  <si>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</si>
  <si>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</si>
  <si>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</si>
  <si>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</si>
  <si>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</si>
  <si>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</si>
  <si>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</si>
  <si>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</si>
  <si>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</si>
  <si>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</si>
  <si>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</si>
  <si>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</si>
  <si>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</si>
  <si>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</si>
  <si>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</si>
  <si>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</si>
  <si>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</si>
  <si>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</si>
  <si>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</si>
  <si>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</si>
  <si>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</si>
  <si>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</si>
  <si>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</si>
  <si>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</si>
  <si>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</si>
  <si>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</si>
  <si>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</si>
  <si>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</si>
  <si>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</si>
  <si>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</si>
  <si>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</si>
  <si>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</si>
  <si>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</si>
  <si>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</si>
  <si>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</si>
  <si>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</si>
  <si>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</si>
  <si>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</si>
  <si>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</si>
  <si>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</si>
  <si>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</si>
  <si>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</si>
  <si>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</si>
  <si>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</si>
  <si>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</si>
  <si>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</si>
  <si>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</si>
  <si>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</si>
  <si>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</si>
  <si>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</si>
  <si>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</si>
  <si>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</si>
  <si>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</si>
  <si>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</si>
  <si>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</si>
  <si>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</si>
  <si>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</si>
  <si>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</si>
  <si>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</si>
  <si>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</si>
  <si>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</si>
  <si>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</si>
  <si>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</si>
  <si>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</si>
  <si>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</si>
  <si>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</si>
  <si>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</si>
  <si>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</si>
  <si>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</si>
  <si>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</si>
  <si>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</si>
  <si>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</si>
  <si>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</si>
  <si>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</si>
  <si>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</si>
  <si>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</si>
  <si>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</si>
  <si>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</si>
  <si>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</si>
  <si>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</si>
  <si>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</si>
  <si>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</si>
  <si>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</si>
  <si>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</si>
  <si>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</si>
  <si>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</si>
  <si>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</si>
  <si>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</si>
  <si>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</si>
  <si>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</si>
  <si>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</si>
  <si>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</si>
  <si>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</si>
  <si>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</si>
  <si>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</si>
  <si>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</si>
  <si>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</si>
  <si>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</si>
  <si>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</si>
  <si>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</si>
  <si>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</si>
  <si>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</si>
  <si>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</si>
  <si>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</si>
  <si>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</si>
  <si>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</si>
  <si>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</si>
  <si>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</si>
  <si>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</si>
  <si>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</si>
  <si>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</si>
  <si>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</si>
  <si>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</si>
  <si>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</si>
  <si>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</si>
  <si>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</si>
  <si>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</si>
  <si>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</si>
  <si>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</si>
  <si>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</si>
  <si>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</si>
  <si>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</si>
  <si>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</si>
  <si>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</si>
  <si>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</si>
  <si>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</si>
  <si>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</si>
  <si>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</si>
  <si>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</si>
  <si>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</si>
  <si>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</si>
  <si>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</si>
  <si>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</si>
  <si>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</si>
  <si>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</si>
  <si>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</si>
  <si>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</si>
  <si>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</si>
  <si>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</si>
  <si>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</si>
  <si>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</si>
  <si>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</si>
  <si>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</si>
  <si>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</si>
  <si>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</si>
  <si>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</si>
  <si>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</si>
  <si>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</si>
  <si>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</si>
  <si>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</si>
  <si>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</si>
  <si>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</si>
  <si>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</si>
  <si>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</si>
  <si>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</si>
  <si>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</si>
  <si>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</si>
  <si>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</si>
  <si>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</si>
  <si>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</si>
  <si>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</si>
  <si>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</si>
  <si>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</si>
  <si>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</si>
  <si>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</si>
  <si>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</si>
  <si>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</si>
  <si>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</si>
  <si>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</si>
  <si>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</si>
  <si>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</si>
  <si>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</si>
  <si>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</si>
  <si>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</si>
  <si>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</si>
  <si>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</si>
  <si>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</si>
  <si>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</si>
  <si>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</si>
  <si>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</si>
  <si>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</si>
  <si>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</si>
  <si>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</si>
  <si>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</si>
  <si>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</si>
  <si>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</si>
  <si>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</si>
  <si>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</si>
  <si>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</si>
  <si>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</si>
  <si>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</si>
  <si>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</si>
  <si>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</si>
  <si>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</si>
  <si>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</si>
  <si>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</si>
  <si>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</si>
  <si>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</si>
  <si>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</si>
  <si>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</si>
  <si>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</si>
  <si>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</si>
  <si>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</si>
  <si>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</si>
  <si>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</si>
  <si>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</si>
  <si>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</si>
  <si>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</si>
  <si>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</si>
  <si>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</si>
  <si>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</si>
  <si>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</si>
  <si>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</si>
  <si>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</si>
  <si>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</si>
  <si>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</si>
  <si>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</si>
  <si>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</si>
  <si>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</si>
  <si>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</si>
  <si>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</si>
  <si>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</si>
  <si>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</si>
  <si>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</si>
  <si>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</si>
  <si>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</si>
  <si>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</si>
  <si>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</si>
  <si>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</si>
  <si>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</si>
  <si>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</si>
  <si>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</si>
  <si>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</si>
  <si>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</si>
  <si>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</si>
  <si>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</si>
  <si>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</si>
  <si>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</si>
  <si>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</si>
  <si>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</si>
  <si>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</si>
  <si>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</si>
  <si>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</si>
  <si>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</si>
  <si>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</si>
  <si>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</si>
  <si>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</si>
  <si>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</si>
  <si>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</si>
  <si>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</si>
  <si>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</si>
  <si>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</si>
  <si>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</si>
  <si>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</si>
  <si>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</si>
  <si>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</si>
  <si>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</si>
  <si>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</si>
  <si>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</si>
  <si>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</si>
  <si>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</si>
  <si>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</si>
  <si>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</si>
  <si>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</si>
  <si>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</si>
  <si>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</si>
  <si>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</si>
  <si>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</si>
  <si>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</si>
  <si>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</si>
  <si>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</si>
  <si>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</si>
  <si>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</si>
  <si>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</si>
  <si>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</si>
  <si>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</si>
  <si>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</si>
  <si>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</si>
  <si>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</si>
  <si>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</si>
  <si>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</si>
  <si>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</si>
  <si>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</si>
  <si>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</si>
  <si>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</si>
  <si>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</si>
  <si>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</si>
  <si>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</si>
  <si>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</si>
  <si>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</si>
  <si>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</si>
  <si>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</si>
  <si>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</si>
  <si>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</si>
  <si>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</si>
  <si>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</si>
  <si>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</si>
  <si>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</si>
  <si>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</si>
  <si>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</si>
  <si>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</si>
  <si>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</si>
  <si>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</si>
  <si>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</si>
  <si>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</si>
  <si>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</si>
  <si>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</si>
  <si>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</si>
  <si>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</si>
  <si>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</si>
  <si>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</si>
  <si>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</si>
  <si>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</si>
  <si>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</si>
  <si>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</si>
  <si>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</si>
  <si>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</si>
  <si>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</si>
  <si>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</si>
  <si>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</si>
  <si>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</si>
  <si>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</si>
  <si>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</si>
  <si>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</si>
  <si>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</si>
  <si>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</si>
  <si>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</si>
  <si>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</si>
  <si>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</si>
  <si>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</si>
  <si>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</si>
  <si>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</si>
  <si>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</si>
  <si>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</si>
  <si>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</si>
  <si>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</si>
  <si>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</si>
  <si>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</si>
  <si>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</si>
  <si>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</si>
  <si>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</si>
  <si>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</si>
  <si>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</si>
  <si>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</si>
  <si>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</si>
  <si>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</si>
  <si>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</si>
  <si>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</si>
  <si>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</si>
  <si>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</si>
  <si>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</si>
  <si>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</si>
  <si>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</si>
  <si>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</si>
  <si>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</si>
  <si>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</si>
  <si>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</si>
  <si>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</si>
  <si>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</si>
  <si>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</si>
  <si>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</si>
  <si>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</si>
  <si>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</si>
  <si>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</si>
  <si>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</si>
  <si>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</si>
  <si>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</si>
  <si>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</si>
  <si>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</si>
  <si>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</si>
  <si>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</si>
  <si>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</si>
  <si>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Obveznik: Luka Ploče d.d.</t>
  </si>
  <si>
    <t>stanje na dan 30.09.2023</t>
  </si>
  <si>
    <t>u razdoblju 01.01.2023 do 30.09.2023</t>
  </si>
  <si>
    <t>u razdoblju 01.01.2023. do 30.09.2023.</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</si>
  <si>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-30.09.2023.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</si>
  <si>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Društvo Luka Ploče d.d.
a) Vidjeti Izvještaj uprave o poslovanju za 3. kvartal 2023. godine.
b) Pristup financijskim izvještajima Izdavatelja dostupan je na stranicama: www.lukaploce.hr i www.zse.hr i u Službenom registru propisanih informacija (HANFA).
c) U izvještajima za razdoblje 01.01.2023.-30.09.2023.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2023. godinu iste su kao i računovodstvene politike koje su bile primijenjene u godišnjem financijskom izvještaju za 2022. godinu.
3. Društvo nema  financijskih obaveza, jamstava ili izdataka koji nisu prikazani u bilanci.
4. Vidjeti Međuizvještaj rukovodstva za 3. kvartal 2023. godine.
5. Društvo ima obveze po najmovima proizašle iz primjene MSFI 16 (4.273.222 EUR), dugoročni kredit za koji je izdana polica osiguranja za kupljenu opremu (10.693.438 EUR)
 i obveze prema državi za prodane stanove (77.367 EUR)
6. Prosječan broj zaposlenih tijekom tekućeg razdoblja: 406.
7. Društvo u tekućem razdoblju nije kapitaliziralo trošak plaća.
8. U bilanci je priznato rezerviranje za odgođenu poreznu imovinu. Isti iznosi 152.142 EUR na dan 31.12.2022. i 30.09.2023.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2022. godinu. Nije bilo promjena u trećem kvartalu 2023. godine.
10. Dionički kapital na dan 30.09.2023. sastoji se od 422.967 dionica. Nominalna vrijednost dionice iznosi 400 kuna / 53,00 EUR.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devetomjesečni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</si>
</sst>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D31" sqref="D31:G3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404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O132" sqref="O13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54196995</v>
      </c>
      <c r="I9" s="120">
        <f>I10+I17+I27+I38+I43</f>
        <v>56480509</v>
      </c>
    </row>
    <row r="10" spans="1:9" ht="12.75" customHeight="1" x14ac:dyDescent="0.2">
      <c r="A10" s="186" t="s">
        <v>5</v>
      </c>
      <c r="B10" s="186"/>
      <c r="C10" s="186"/>
      <c r="D10" s="186"/>
      <c r="E10" s="186"/>
      <c r="F10" s="186"/>
      <c r="G10" s="12">
        <v>3</v>
      </c>
      <c r="H10" s="120">
        <f>H11+H12+H13+H14+H15+H16</f>
        <v>21501</v>
      </c>
      <c r="I10" s="120">
        <f>I11+I12+I13+I14+I15+I16</f>
        <v>19379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19379</v>
      </c>
    </row>
    <row r="17" spans="1:9" ht="12.75" customHeight="1" x14ac:dyDescent="0.2">
      <c r="A17" s="186" t="s">
        <v>12</v>
      </c>
      <c r="B17" s="186"/>
      <c r="C17" s="186"/>
      <c r="D17" s="186"/>
      <c r="E17" s="186"/>
      <c r="F17" s="186"/>
      <c r="G17" s="12">
        <v>10</v>
      </c>
      <c r="H17" s="120">
        <f>H18+H19+H20+H21+H22+H23+H24+H25+H26</f>
        <v>52908733</v>
      </c>
      <c r="I17" s="120">
        <f>I18+I19+I20+I21+I22+I23+I24+I25+I26</f>
        <v>55194369</v>
      </c>
    </row>
    <row r="18" spans="1:9" ht="12.75" customHeight="1" x14ac:dyDescent="0.2">
      <c r="A18" s="182" t="s">
        <v>13</v>
      </c>
      <c r="B18" s="182"/>
      <c r="C18" s="182"/>
      <c r="D18" s="182"/>
      <c r="E18" s="182"/>
      <c r="F18" s="182"/>
      <c r="G18" s="11">
        <v>11</v>
      </c>
      <c r="H18" s="18">
        <v>4755231</v>
      </c>
      <c r="I18" s="18">
        <v>4589206</v>
      </c>
    </row>
    <row r="19" spans="1:9" ht="12.75" customHeight="1" x14ac:dyDescent="0.2">
      <c r="A19" s="182" t="s">
        <v>14</v>
      </c>
      <c r="B19" s="182"/>
      <c r="C19" s="182"/>
      <c r="D19" s="182"/>
      <c r="E19" s="182"/>
      <c r="F19" s="182"/>
      <c r="G19" s="11">
        <v>12</v>
      </c>
      <c r="H19" s="18">
        <v>1017651</v>
      </c>
      <c r="I19" s="18">
        <v>1000323</v>
      </c>
    </row>
    <row r="20" spans="1:9" ht="12.75" customHeight="1" x14ac:dyDescent="0.2">
      <c r="A20" s="182" t="s">
        <v>15</v>
      </c>
      <c r="B20" s="182"/>
      <c r="C20" s="182"/>
      <c r="D20" s="182"/>
      <c r="E20" s="182"/>
      <c r="F20" s="182"/>
      <c r="G20" s="11">
        <v>13</v>
      </c>
      <c r="H20" s="18">
        <v>41596292</v>
      </c>
      <c r="I20" s="18">
        <v>45279785</v>
      </c>
    </row>
    <row r="21" spans="1:9" ht="12.75" customHeight="1" x14ac:dyDescent="0.2">
      <c r="A21" s="182" t="s">
        <v>16</v>
      </c>
      <c r="B21" s="182"/>
      <c r="C21" s="182"/>
      <c r="D21" s="182"/>
      <c r="E21" s="182"/>
      <c r="F21" s="182"/>
      <c r="G21" s="11">
        <v>14</v>
      </c>
      <c r="H21" s="18">
        <v>2414569</v>
      </c>
      <c r="I21" s="18">
        <v>2658176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970039</v>
      </c>
    </row>
    <row r="24" spans="1:9" ht="12.75" customHeight="1" x14ac:dyDescent="0.2">
      <c r="A24" s="182" t="s">
        <v>19</v>
      </c>
      <c r="B24" s="182"/>
      <c r="C24" s="182"/>
      <c r="D24" s="182"/>
      <c r="E24" s="182"/>
      <c r="F24" s="182"/>
      <c r="G24" s="11">
        <v>17</v>
      </c>
      <c r="H24" s="18">
        <v>435763</v>
      </c>
      <c r="I24" s="18">
        <v>485723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211117</v>
      </c>
    </row>
    <row r="27" spans="1:9" ht="12.75" customHeight="1" x14ac:dyDescent="0.2">
      <c r="A27" s="186" t="s">
        <v>22</v>
      </c>
      <c r="B27" s="186"/>
      <c r="C27" s="186"/>
      <c r="D27" s="186"/>
      <c r="E27" s="186"/>
      <c r="F27" s="186"/>
      <c r="G27" s="12">
        <v>20</v>
      </c>
      <c r="H27" s="120">
        <f>SUM(H28:H37)</f>
        <v>1006230</v>
      </c>
      <c r="I27" s="120">
        <f>SUM(I28:I37)</f>
        <v>1006230</v>
      </c>
    </row>
    <row r="28" spans="1:9" ht="12.75" customHeight="1" x14ac:dyDescent="0.2">
      <c r="A28" s="182" t="s">
        <v>23</v>
      </c>
      <c r="B28" s="182"/>
      <c r="C28" s="182"/>
      <c r="D28" s="182"/>
      <c r="E28" s="182"/>
      <c r="F28" s="182"/>
      <c r="G28" s="11">
        <v>21</v>
      </c>
      <c r="H28" s="18">
        <v>995679</v>
      </c>
      <c r="I28" s="18">
        <v>995679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10551</v>
      </c>
      <c r="I31" s="18">
        <v>10551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108389</v>
      </c>
      <c r="I38" s="120">
        <f>I39+I40+I41+I42</f>
        <v>108389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108389</v>
      </c>
    </row>
    <row r="43" spans="1:9" ht="12.75" customHeight="1" x14ac:dyDescent="0.2">
      <c r="A43" s="182" t="s">
        <v>38</v>
      </c>
      <c r="B43" s="182"/>
      <c r="C43" s="182"/>
      <c r="D43" s="182"/>
      <c r="E43" s="182"/>
      <c r="F43" s="182"/>
      <c r="G43" s="11">
        <v>36</v>
      </c>
      <c r="H43" s="18">
        <v>152142</v>
      </c>
      <c r="I43" s="18">
        <v>152142</v>
      </c>
    </row>
    <row r="44" spans="1:9" ht="12.75" customHeight="1" x14ac:dyDescent="0.2">
      <c r="A44" s="184" t="s">
        <v>303</v>
      </c>
      <c r="B44" s="184"/>
      <c r="C44" s="184"/>
      <c r="D44" s="184"/>
      <c r="E44" s="184"/>
      <c r="F44" s="184"/>
      <c r="G44" s="12">
        <v>37</v>
      </c>
      <c r="H44" s="120">
        <f>H45+H53+H60+H70</f>
        <v>44571970</v>
      </c>
      <c r="I44" s="120">
        <f>I45+I53+I60+I70</f>
        <v>41450505</v>
      </c>
    </row>
    <row r="45" spans="1:9" ht="12.75" customHeight="1" x14ac:dyDescent="0.2">
      <c r="A45" s="186" t="s">
        <v>39</v>
      </c>
      <c r="B45" s="186"/>
      <c r="C45" s="186"/>
      <c r="D45" s="186"/>
      <c r="E45" s="186"/>
      <c r="F45" s="186"/>
      <c r="G45" s="12">
        <v>38</v>
      </c>
      <c r="H45" s="120">
        <f>SUM(H46:H52)</f>
        <v>910969</v>
      </c>
      <c r="I45" s="120">
        <f>SUM(I46:I52)</f>
        <v>853520</v>
      </c>
    </row>
    <row r="46" spans="1:9" ht="12.75" customHeight="1" x14ac:dyDescent="0.2">
      <c r="A46" s="182" t="s">
        <v>40</v>
      </c>
      <c r="B46" s="182"/>
      <c r="C46" s="182"/>
      <c r="D46" s="182"/>
      <c r="E46" s="182"/>
      <c r="F46" s="182"/>
      <c r="G46" s="11">
        <v>39</v>
      </c>
      <c r="H46" s="18">
        <v>909243</v>
      </c>
      <c r="I46" s="18">
        <v>852571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1726</v>
      </c>
      <c r="I50" s="18">
        <v>949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24422322</v>
      </c>
      <c r="I53" s="120">
        <f>SUM(I54:I59)</f>
        <v>22696439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23918981</v>
      </c>
      <c r="I56" s="18">
        <v>21108257</v>
      </c>
    </row>
    <row r="57" spans="1:9" ht="12.75" customHeight="1" x14ac:dyDescent="0.2">
      <c r="A57" s="182" t="s">
        <v>51</v>
      </c>
      <c r="B57" s="182"/>
      <c r="C57" s="182"/>
      <c r="D57" s="182"/>
      <c r="E57" s="182"/>
      <c r="F57" s="182"/>
      <c r="G57" s="11">
        <v>50</v>
      </c>
      <c r="H57" s="18">
        <v>1761</v>
      </c>
      <c r="I57" s="18">
        <v>1308</v>
      </c>
    </row>
    <row r="58" spans="1:9" ht="12.75" customHeight="1" x14ac:dyDescent="0.2">
      <c r="A58" s="182" t="s">
        <v>52</v>
      </c>
      <c r="B58" s="182"/>
      <c r="C58" s="182"/>
      <c r="D58" s="182"/>
      <c r="E58" s="182"/>
      <c r="F58" s="182"/>
      <c r="G58" s="11">
        <v>51</v>
      </c>
      <c r="H58" s="18">
        <v>477107</v>
      </c>
      <c r="I58" s="18">
        <v>1396515</v>
      </c>
    </row>
    <row r="59" spans="1:9" ht="12.75" customHeight="1" x14ac:dyDescent="0.2">
      <c r="A59" s="182" t="s">
        <v>53</v>
      </c>
      <c r="B59" s="182"/>
      <c r="C59" s="182"/>
      <c r="D59" s="182"/>
      <c r="E59" s="182"/>
      <c r="F59" s="182"/>
      <c r="G59" s="11">
        <v>52</v>
      </c>
      <c r="H59" s="18">
        <v>24473</v>
      </c>
      <c r="I59" s="18">
        <v>190359</v>
      </c>
    </row>
    <row r="60" spans="1:9" ht="12.75" customHeight="1" x14ac:dyDescent="0.2">
      <c r="A60" s="186" t="s">
        <v>54</v>
      </c>
      <c r="B60" s="186"/>
      <c r="C60" s="186"/>
      <c r="D60" s="186"/>
      <c r="E60" s="186"/>
      <c r="F60" s="186"/>
      <c r="G60" s="12">
        <v>53</v>
      </c>
      <c r="H60" s="120">
        <f>SUM(H61:H69)</f>
        <v>14748205</v>
      </c>
      <c r="I60" s="120">
        <f>SUM(I61:I69)</f>
        <v>816426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284774</v>
      </c>
      <c r="I63" s="18">
        <v>262971</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32465</v>
      </c>
    </row>
    <row r="68" spans="1:9" ht="12.75" customHeight="1" x14ac:dyDescent="0.2">
      <c r="A68" s="182" t="s">
        <v>30</v>
      </c>
      <c r="B68" s="182"/>
      <c r="C68" s="182"/>
      <c r="D68" s="182"/>
      <c r="E68" s="182"/>
      <c r="F68" s="182"/>
      <c r="G68" s="11">
        <v>61</v>
      </c>
      <c r="H68" s="18">
        <v>482534</v>
      </c>
      <c r="I68" s="18">
        <v>471810</v>
      </c>
    </row>
    <row r="69" spans="1:9" ht="12.75" customHeight="1" x14ac:dyDescent="0.2">
      <c r="A69" s="182" t="s">
        <v>56</v>
      </c>
      <c r="B69" s="182"/>
      <c r="C69" s="182"/>
      <c r="D69" s="182"/>
      <c r="E69" s="182"/>
      <c r="F69" s="182"/>
      <c r="G69" s="11">
        <v>62</v>
      </c>
      <c r="H69" s="18">
        <v>13948432</v>
      </c>
      <c r="I69" s="18">
        <v>49180</v>
      </c>
    </row>
    <row r="70" spans="1:9" ht="12.75" customHeight="1" x14ac:dyDescent="0.2">
      <c r="A70" s="182" t="s">
        <v>57</v>
      </c>
      <c r="B70" s="182"/>
      <c r="C70" s="182"/>
      <c r="D70" s="182"/>
      <c r="E70" s="182"/>
      <c r="F70" s="182"/>
      <c r="G70" s="11">
        <v>63</v>
      </c>
      <c r="H70" s="18">
        <v>4490474</v>
      </c>
      <c r="I70" s="18">
        <v>17084120</v>
      </c>
    </row>
    <row r="71" spans="1:9" ht="12.75" customHeight="1" x14ac:dyDescent="0.2">
      <c r="A71" s="183" t="s">
        <v>58</v>
      </c>
      <c r="B71" s="183"/>
      <c r="C71" s="183"/>
      <c r="D71" s="183"/>
      <c r="E71" s="183"/>
      <c r="F71" s="183"/>
      <c r="G71" s="11">
        <v>64</v>
      </c>
      <c r="H71" s="18">
        <v>116874</v>
      </c>
      <c r="I71" s="18">
        <v>75726</v>
      </c>
    </row>
    <row r="72" spans="1:9" ht="12.75" customHeight="1" x14ac:dyDescent="0.2">
      <c r="A72" s="184" t="s">
        <v>304</v>
      </c>
      <c r="B72" s="184"/>
      <c r="C72" s="184"/>
      <c r="D72" s="184"/>
      <c r="E72" s="184"/>
      <c r="F72" s="184"/>
      <c r="G72" s="12">
        <v>65</v>
      </c>
      <c r="H72" s="120">
        <f>H8+H9+H44+H71</f>
        <v>98885839</v>
      </c>
      <c r="I72" s="120">
        <f>I8+I9+I44+I71</f>
        <v>98006740</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63400201</v>
      </c>
      <c r="I75" s="121">
        <f>I76+I77+I78+I84+I85+I91+I94+I97</f>
        <v>74189070</v>
      </c>
    </row>
    <row r="76" spans="1:9" ht="12.75" customHeight="1" x14ac:dyDescent="0.2">
      <c r="A76" s="182" t="s">
        <v>61</v>
      </c>
      <c r="B76" s="182"/>
      <c r="C76" s="182"/>
      <c r="D76" s="182"/>
      <c r="E76" s="182"/>
      <c r="F76" s="182"/>
      <c r="G76" s="11">
        <v>68</v>
      </c>
      <c r="H76" s="18">
        <v>22454947</v>
      </c>
      <c r="I76" s="18">
        <v>22454947</v>
      </c>
    </row>
    <row r="77" spans="1:9" ht="12.75" customHeight="1" x14ac:dyDescent="0.2">
      <c r="A77" s="182" t="s">
        <v>62</v>
      </c>
      <c r="B77" s="182"/>
      <c r="C77" s="182"/>
      <c r="D77" s="182"/>
      <c r="E77" s="182"/>
      <c r="F77" s="182"/>
      <c r="G77" s="11">
        <v>69</v>
      </c>
      <c r="H77" s="18">
        <v>11693820</v>
      </c>
      <c r="I77" s="18">
        <v>11693820</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17440426</v>
      </c>
      <c r="I91" s="120">
        <f>I92-I93</f>
        <v>24050376</v>
      </c>
    </row>
    <row r="92" spans="1:9" ht="12.75" customHeight="1" x14ac:dyDescent="0.2">
      <c r="A92" s="182" t="s">
        <v>72</v>
      </c>
      <c r="B92" s="182"/>
      <c r="C92" s="182"/>
      <c r="D92" s="182"/>
      <c r="E92" s="182"/>
      <c r="F92" s="182"/>
      <c r="G92" s="11">
        <v>84</v>
      </c>
      <c r="H92" s="18">
        <v>17440426</v>
      </c>
      <c r="I92" s="18">
        <f>H92+H95</f>
        <v>24050376</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6609950</v>
      </c>
      <c r="I94" s="120">
        <f>I95-I96</f>
        <v>10788869</v>
      </c>
    </row>
    <row r="95" spans="1:9" ht="12.75" customHeight="1" x14ac:dyDescent="0.2">
      <c r="A95" s="182" t="s">
        <v>74</v>
      </c>
      <c r="B95" s="182"/>
      <c r="C95" s="182"/>
      <c r="D95" s="182"/>
      <c r="E95" s="182"/>
      <c r="F95" s="182"/>
      <c r="G95" s="11">
        <v>87</v>
      </c>
      <c r="H95" s="18">
        <v>6609950</v>
      </c>
      <c r="I95" s="18">
        <v>10788869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859819</v>
      </c>
      <c r="I98" s="120">
        <f>SUM(I99:I104)</f>
        <v>902533</v>
      </c>
    </row>
    <row r="99" spans="1:9" ht="12.75" customHeight="1" x14ac:dyDescent="0.2">
      <c r="A99" s="182" t="s">
        <v>77</v>
      </c>
      <c r="B99" s="182"/>
      <c r="C99" s="182"/>
      <c r="D99" s="182"/>
      <c r="E99" s="182"/>
      <c r="F99" s="182"/>
      <c r="G99" s="11">
        <v>91</v>
      </c>
      <c r="H99" s="18">
        <v>642096</v>
      </c>
      <c r="I99" s="18">
        <v>717383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217723</v>
      </c>
      <c r="I101" s="18">
        <v>185150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15095651</v>
      </c>
      <c r="I105" s="120">
        <f>SUM(I106:I116)</f>
        <v>15095651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10693438</v>
      </c>
      <c r="I111" s="18">
        <v>10693438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4402213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19449496</v>
      </c>
      <c r="I117" s="120">
        <f>SUM(I118:I131)</f>
        <v>7794696</v>
      </c>
    </row>
    <row r="118" spans="1:9" ht="12.75" customHeight="1" x14ac:dyDescent="0.2">
      <c r="A118" s="182" t="s">
        <v>83</v>
      </c>
      <c r="B118" s="182"/>
      <c r="C118" s="182"/>
      <c r="D118" s="182"/>
      <c r="E118" s="182"/>
      <c r="F118" s="182"/>
      <c r="G118" s="11">
        <v>110</v>
      </c>
      <c r="H118" s="18">
        <v>36820</v>
      </c>
      <c r="I118" s="18">
        <v>221310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43438</v>
      </c>
      <c r="I120" s="18">
        <v>55040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11194738</v>
      </c>
      <c r="I123" s="18">
        <v>5146945</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1233726</v>
      </c>
      <c r="I125" s="18">
        <v>1030489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538387</v>
      </c>
      <c r="I127" s="18">
        <v>485364</v>
      </c>
    </row>
    <row r="128" spans="1:9" x14ac:dyDescent="0.2">
      <c r="A128" s="182" t="s">
        <v>95</v>
      </c>
      <c r="B128" s="182"/>
      <c r="C128" s="182"/>
      <c r="D128" s="182"/>
      <c r="E128" s="182"/>
      <c r="F128" s="182"/>
      <c r="G128" s="11">
        <v>120</v>
      </c>
      <c r="H128" s="18">
        <v>5677642</v>
      </c>
      <c r="I128" s="18">
        <v>280664</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574884</v>
      </c>
    </row>
    <row r="132" spans="1:9" ht="22.15" customHeight="1" x14ac:dyDescent="0.2">
      <c r="A132" s="183" t="s">
        <v>99</v>
      </c>
      <c r="B132" s="183"/>
      <c r="C132" s="183"/>
      <c r="D132" s="183"/>
      <c r="E132" s="183"/>
      <c r="F132" s="183"/>
      <c r="G132" s="11">
        <v>124</v>
      </c>
      <c r="H132" s="18">
        <v>80672</v>
      </c>
      <c r="I132" s="18">
        <v>24790</v>
      </c>
    </row>
    <row r="133" spans="1:9" ht="12.75" customHeight="1" x14ac:dyDescent="0.2">
      <c r="A133" s="184" t="s">
        <v>358</v>
      </c>
      <c r="B133" s="184"/>
      <c r="C133" s="184"/>
      <c r="D133" s="184"/>
      <c r="E133" s="184"/>
      <c r="F133" s="184"/>
      <c r="G133" s="12">
        <v>125</v>
      </c>
      <c r="H133" s="120">
        <f>H75+H98+H105+H117+H132</f>
        <v>98885839</v>
      </c>
      <c r="I133" s="120">
        <f>I75+I98+I105+I117+I132</f>
        <v>98006740</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19" sqref="J1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83929212</v>
      </c>
      <c r="I8" s="52">
        <f>SUM(I9:I13)</f>
        <v>25330177</v>
      </c>
      <c r="J8" s="52">
        <f>SUM(J9:J13)</f>
        <v>54037485</v>
      </c>
      <c r="K8" s="52">
        <f>SUM(K9:K13)</f>
        <v>21417543</v>
      </c>
    </row>
    <row r="9" spans="1:11" ht="12.75" customHeight="1" x14ac:dyDescent="0.2">
      <c r="A9" s="182" t="s">
        <v>115</v>
      </c>
      <c r="B9" s="182"/>
      <c r="C9" s="182"/>
      <c r="D9" s="182"/>
      <c r="E9" s="182"/>
      <c r="F9" s="182"/>
      <c r="G9" s="11">
        <v>2</v>
      </c>
      <c r="H9" s="53">
        <v>649358</v>
      </c>
      <c r="I9" s="53">
        <v>275207</v>
      </c>
      <c r="J9" s="53">
        <v>143617</v>
      </c>
      <c r="K9" s="53">
        <v>15249</v>
      </c>
    </row>
    <row r="10" spans="1:11" ht="12.75" customHeight="1" x14ac:dyDescent="0.2">
      <c r="A10" s="182" t="s">
        <v>116</v>
      </c>
      <c r="B10" s="182"/>
      <c r="C10" s="182"/>
      <c r="D10" s="182"/>
      <c r="E10" s="182"/>
      <c r="F10" s="182"/>
      <c r="G10" s="11">
        <v>3</v>
      </c>
      <c r="H10" s="53">
        <v>83100698</v>
      </c>
      <c r="I10" s="53">
        <v>25003906</v>
      </c>
      <c r="J10" s="53">
        <v>53196615</v>
      </c>
      <c r="K10" s="53">
        <v>21341729</v>
      </c>
    </row>
    <row r="11" spans="1:11" ht="12.75" customHeight="1" x14ac:dyDescent="0.2">
      <c r="A11" s="182" t="s">
        <v>117</v>
      </c>
      <c r="B11" s="182"/>
      <c r="C11" s="182"/>
      <c r="D11" s="182"/>
      <c r="E11" s="182"/>
      <c r="F11" s="182"/>
      <c r="G11" s="11">
        <v>4</v>
      </c>
      <c r="H11" s="53">
        <v>102533</v>
      </c>
      <c r="I11" s="53">
        <v>33674</v>
      </c>
      <c r="J11" s="53">
        <v>125124</v>
      </c>
      <c r="K11" s="53">
        <v>37409</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76623</v>
      </c>
      <c r="I13" s="53">
        <v>17390</v>
      </c>
      <c r="J13" s="53">
        <v>572129</v>
      </c>
      <c r="K13" s="53">
        <v>23156</v>
      </c>
    </row>
    <row r="14" spans="1:11" ht="12.75" customHeight="1" x14ac:dyDescent="0.2">
      <c r="A14" s="213" t="s">
        <v>360</v>
      </c>
      <c r="B14" s="213"/>
      <c r="C14" s="213"/>
      <c r="D14" s="213"/>
      <c r="E14" s="213"/>
      <c r="F14" s="213"/>
      <c r="G14" s="12">
        <v>7</v>
      </c>
      <c r="H14" s="52">
        <f>H15+H16+H20+H24+H25+H26+H29+H36</f>
        <v>74684577</v>
      </c>
      <c r="I14" s="52">
        <f>I15+I16+I20+I24+I25+I26+I29+I36</f>
        <v>22405772</v>
      </c>
      <c r="J14" s="52">
        <f>J15+J16+J20+J24+J25+J26+J29+J36</f>
        <v>42214268</v>
      </c>
      <c r="K14" s="52">
        <f>K15+K16+K20+K24+K25+K26+K29+K36</f>
        <v>17353646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65516927</v>
      </c>
      <c r="I16" s="52">
        <f>SUM(I17:I19)</f>
        <v>18976307</v>
      </c>
      <c r="J16" s="52">
        <f>SUM(J17:J19)</f>
        <v>32724485</v>
      </c>
      <c r="K16" s="52">
        <f>SUM(K17:K19)</f>
        <v>14336212</v>
      </c>
    </row>
    <row r="17" spans="1:11" ht="12.75" customHeight="1" x14ac:dyDescent="0.2">
      <c r="A17" s="216" t="s">
        <v>120</v>
      </c>
      <c r="B17" s="216"/>
      <c r="C17" s="216"/>
      <c r="D17" s="216"/>
      <c r="E17" s="216"/>
      <c r="F17" s="216"/>
      <c r="G17" s="11">
        <v>10</v>
      </c>
      <c r="H17" s="53">
        <v>3285575</v>
      </c>
      <c r="I17" s="53">
        <v>1126079</v>
      </c>
      <c r="J17" s="53">
        <v>3545845</v>
      </c>
      <c r="K17" s="53">
        <v>972099</v>
      </c>
    </row>
    <row r="18" spans="1:11" ht="12.75" customHeight="1" x14ac:dyDescent="0.2">
      <c r="A18" s="216" t="s">
        <v>121</v>
      </c>
      <c r="B18" s="216"/>
      <c r="C18" s="216"/>
      <c r="D18" s="216"/>
      <c r="E18" s="216"/>
      <c r="F18" s="216"/>
      <c r="G18" s="11">
        <v>11</v>
      </c>
      <c r="H18" s="53">
        <v>58302709</v>
      </c>
      <c r="I18" s="53">
        <v>16647343</v>
      </c>
      <c r="J18" s="53">
        <v>24675472</v>
      </c>
      <c r="K18" s="53">
        <v>11223820</v>
      </c>
    </row>
    <row r="19" spans="1:11" ht="12.75" customHeight="1" x14ac:dyDescent="0.2">
      <c r="A19" s="216" t="s">
        <v>122</v>
      </c>
      <c r="B19" s="216"/>
      <c r="C19" s="216"/>
      <c r="D19" s="216"/>
      <c r="E19" s="216"/>
      <c r="F19" s="216"/>
      <c r="G19" s="11">
        <v>12</v>
      </c>
      <c r="H19" s="53">
        <v>3928643</v>
      </c>
      <c r="I19" s="53">
        <v>1202885</v>
      </c>
      <c r="J19" s="53">
        <v>4503168</v>
      </c>
      <c r="K19" s="53">
        <v>2140293</v>
      </c>
    </row>
    <row r="20" spans="1:11" ht="12.75" customHeight="1" x14ac:dyDescent="0.2">
      <c r="A20" s="186" t="s">
        <v>441</v>
      </c>
      <c r="B20" s="186"/>
      <c r="C20" s="186"/>
      <c r="D20" s="186"/>
      <c r="E20" s="186"/>
      <c r="F20" s="186"/>
      <c r="G20" s="12">
        <v>13</v>
      </c>
      <c r="H20" s="52">
        <f>SUM(H21:H23)</f>
        <v>6054421</v>
      </c>
      <c r="I20" s="52">
        <f>SUM(I21:I23)</f>
        <v>2188499</v>
      </c>
      <c r="J20" s="52">
        <f>SUM(J21:J23)</f>
        <v>6257520</v>
      </c>
      <c r="K20" s="52">
        <f>SUM(K21:K23)</f>
        <v>2103459</v>
      </c>
    </row>
    <row r="21" spans="1:11" ht="12.75" customHeight="1" x14ac:dyDescent="0.2">
      <c r="A21" s="216" t="s">
        <v>105</v>
      </c>
      <c r="B21" s="216"/>
      <c r="C21" s="216"/>
      <c r="D21" s="216"/>
      <c r="E21" s="216"/>
      <c r="F21" s="216"/>
      <c r="G21" s="11">
        <v>14</v>
      </c>
      <c r="H21" s="53">
        <v>3816618</v>
      </c>
      <c r="I21" s="53">
        <v>1372489</v>
      </c>
      <c r="J21" s="53">
        <v>3951311</v>
      </c>
      <c r="K21" s="53">
        <v>1319731</v>
      </c>
    </row>
    <row r="22" spans="1:11" ht="12.75" customHeight="1" x14ac:dyDescent="0.2">
      <c r="A22" s="216" t="s">
        <v>106</v>
      </c>
      <c r="B22" s="216"/>
      <c r="C22" s="216"/>
      <c r="D22" s="216"/>
      <c r="E22" s="216"/>
      <c r="F22" s="216"/>
      <c r="G22" s="11">
        <v>15</v>
      </c>
      <c r="H22" s="53">
        <v>1444036</v>
      </c>
      <c r="I22" s="53">
        <v>530690</v>
      </c>
      <c r="J22" s="53">
        <v>1508936</v>
      </c>
      <c r="K22" s="53">
        <v>513492</v>
      </c>
    </row>
    <row r="23" spans="1:11" ht="12.75" customHeight="1" x14ac:dyDescent="0.2">
      <c r="A23" s="216" t="s">
        <v>107</v>
      </c>
      <c r="B23" s="216"/>
      <c r="C23" s="216"/>
      <c r="D23" s="216"/>
      <c r="E23" s="216"/>
      <c r="F23" s="216"/>
      <c r="G23" s="11">
        <v>16</v>
      </c>
      <c r="H23" s="53">
        <v>793767</v>
      </c>
      <c r="I23" s="53">
        <v>285320</v>
      </c>
      <c r="J23" s="53">
        <v>797273</v>
      </c>
      <c r="K23" s="53">
        <v>270236</v>
      </c>
    </row>
    <row r="24" spans="1:11" ht="12.75" customHeight="1" x14ac:dyDescent="0.2">
      <c r="A24" s="182" t="s">
        <v>108</v>
      </c>
      <c r="B24" s="182"/>
      <c r="C24" s="182"/>
      <c r="D24" s="182"/>
      <c r="E24" s="182"/>
      <c r="F24" s="182"/>
      <c r="G24" s="11">
        <v>17</v>
      </c>
      <c r="H24" s="53">
        <v>1587754</v>
      </c>
      <c r="I24" s="53">
        <v>532061</v>
      </c>
      <c r="J24" s="53">
        <v>1750950</v>
      </c>
      <c r="K24" s="53">
        <v>615270</v>
      </c>
    </row>
    <row r="25" spans="1:11" ht="12.75" customHeight="1" x14ac:dyDescent="0.2">
      <c r="A25" s="182" t="s">
        <v>109</v>
      </c>
      <c r="B25" s="182"/>
      <c r="C25" s="182"/>
      <c r="D25" s="182"/>
      <c r="E25" s="182"/>
      <c r="F25" s="182"/>
      <c r="G25" s="11">
        <v>18</v>
      </c>
      <c r="H25" s="53">
        <v>1159859</v>
      </c>
      <c r="I25" s="53">
        <v>568918</v>
      </c>
      <c r="J25" s="53">
        <v>981313</v>
      </c>
      <c r="K25" s="53">
        <v>298705</v>
      </c>
    </row>
    <row r="26" spans="1:11" ht="12.75" customHeight="1" x14ac:dyDescent="0.2">
      <c r="A26" s="186" t="s">
        <v>442</v>
      </c>
      <c r="B26" s="186"/>
      <c r="C26" s="186"/>
      <c r="D26" s="186"/>
      <c r="E26" s="186"/>
      <c r="F26" s="186"/>
      <c r="G26" s="12">
        <v>19</v>
      </c>
      <c r="H26" s="52">
        <f>H27+H28</f>
        <v>100170</v>
      </c>
      <c r="I26" s="52">
        <f>I27+I28</f>
        <v>100170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100170</v>
      </c>
      <c r="I28" s="53">
        <v>100170</v>
      </c>
      <c r="J28" s="53">
        <v>0</v>
      </c>
      <c r="K28" s="53">
        <v>0</v>
      </c>
    </row>
    <row r="29" spans="1:11" ht="12.75" customHeight="1" x14ac:dyDescent="0.2">
      <c r="A29" s="186" t="s">
        <v>443</v>
      </c>
      <c r="B29" s="186"/>
      <c r="C29" s="186"/>
      <c r="D29" s="186"/>
      <c r="E29" s="186"/>
      <c r="F29" s="186"/>
      <c r="G29" s="12">
        <v>22</v>
      </c>
      <c r="H29" s="52">
        <f>SUM(H30:H35)</f>
        <v>265446</v>
      </c>
      <c r="I29" s="52">
        <f>SUM(I30:I35)</f>
        <v>39817</v>
      </c>
      <c r="J29" s="52">
        <f>SUM(J30:J35)</f>
        <v>500000</v>
      </c>
      <c r="K29" s="52">
        <f>SUM(K30:K35)</f>
        <v>0</v>
      </c>
    </row>
    <row r="30" spans="1:11" ht="12.75" customHeight="1" x14ac:dyDescent="0.2">
      <c r="A30" s="216" t="s">
        <v>125</v>
      </c>
      <c r="B30" s="216"/>
      <c r="C30" s="216"/>
      <c r="D30" s="216"/>
      <c r="E30" s="216"/>
      <c r="F30" s="216"/>
      <c r="G30" s="11">
        <v>23</v>
      </c>
      <c r="H30" s="53">
        <v>265446</v>
      </c>
      <c r="I30" s="53">
        <v>39817</v>
      </c>
      <c r="J30" s="53">
        <v>500000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139334</v>
      </c>
      <c r="I37" s="52">
        <f>SUM(I38:I47)</f>
        <v>55403</v>
      </c>
      <c r="J37" s="52">
        <f>SUM(J38:J47)</f>
        <v>120933</v>
      </c>
      <c r="K37" s="52">
        <f>SUM(K38:K47)</f>
        <v>16545</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5708</v>
      </c>
      <c r="I41" s="53">
        <v>1924</v>
      </c>
      <c r="J41" s="53">
        <v>5024</v>
      </c>
      <c r="K41" s="53">
        <v>1635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13397</v>
      </c>
      <c r="I44" s="53">
        <v>37</v>
      </c>
      <c r="J44" s="53">
        <v>17948</v>
      </c>
      <c r="K44" s="53">
        <v>7973</v>
      </c>
    </row>
    <row r="45" spans="1:11" ht="12.75" customHeight="1" x14ac:dyDescent="0.2">
      <c r="A45" s="182" t="s">
        <v>138</v>
      </c>
      <c r="B45" s="182"/>
      <c r="C45" s="182"/>
      <c r="D45" s="182"/>
      <c r="E45" s="182"/>
      <c r="F45" s="182"/>
      <c r="G45" s="11">
        <v>38</v>
      </c>
      <c r="H45" s="53">
        <v>120229</v>
      </c>
      <c r="I45" s="53">
        <v>53442</v>
      </c>
      <c r="J45" s="53">
        <v>96357</v>
      </c>
      <c r="K45" s="53">
        <v>6937</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1604</v>
      </c>
      <c r="K47" s="53">
        <v>0</v>
      </c>
    </row>
    <row r="48" spans="1:11" ht="12.75" customHeight="1" x14ac:dyDescent="0.2">
      <c r="A48" s="213" t="s">
        <v>362</v>
      </c>
      <c r="B48" s="213"/>
      <c r="C48" s="213"/>
      <c r="D48" s="213"/>
      <c r="E48" s="213"/>
      <c r="F48" s="213"/>
      <c r="G48" s="12">
        <v>41</v>
      </c>
      <c r="H48" s="52">
        <f>SUM(H49:H55)</f>
        <v>671357</v>
      </c>
      <c r="I48" s="52">
        <f>SUM(I49:I55)</f>
        <v>159590</v>
      </c>
      <c r="J48" s="52">
        <f>SUM(J49:J55)</f>
        <v>1155281</v>
      </c>
      <c r="K48" s="52">
        <f>SUM(K49:K55)</f>
        <v>439373</v>
      </c>
    </row>
    <row r="49" spans="1:11" ht="25.15" customHeight="1" x14ac:dyDescent="0.2">
      <c r="A49" s="182" t="s">
        <v>141</v>
      </c>
      <c r="B49" s="182"/>
      <c r="C49" s="182"/>
      <c r="D49" s="182"/>
      <c r="E49" s="182"/>
      <c r="F49" s="182"/>
      <c r="G49" s="11">
        <v>42</v>
      </c>
      <c r="H49" s="53">
        <v>2409</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411334</v>
      </c>
      <c r="I51" s="53">
        <v>148236</v>
      </c>
      <c r="J51" s="53">
        <v>517335</v>
      </c>
      <c r="K51" s="53">
        <v>177322</v>
      </c>
    </row>
    <row r="52" spans="1:11" ht="12.75" customHeight="1" x14ac:dyDescent="0.2">
      <c r="A52" s="206" t="s">
        <v>144</v>
      </c>
      <c r="B52" s="206"/>
      <c r="C52" s="206"/>
      <c r="D52" s="206"/>
      <c r="E52" s="206"/>
      <c r="F52" s="206"/>
      <c r="G52" s="11">
        <v>45</v>
      </c>
      <c r="H52" s="53">
        <v>257614</v>
      </c>
      <c r="I52" s="53">
        <v>11354</v>
      </c>
      <c r="J52" s="53">
        <v>637946</v>
      </c>
      <c r="K52" s="53">
        <v>262051</v>
      </c>
    </row>
    <row r="53" spans="1:11" ht="12.75" customHeight="1" x14ac:dyDescent="0.2">
      <c r="A53" s="206" t="s">
        <v>145</v>
      </c>
      <c r="B53" s="206"/>
      <c r="C53" s="206"/>
      <c r="D53" s="206"/>
      <c r="E53" s="206"/>
      <c r="F53" s="206"/>
      <c r="G53" s="11">
        <v>46</v>
      </c>
      <c r="H53" s="53">
        <v>0</v>
      </c>
      <c r="I53" s="53">
        <v>0</v>
      </c>
      <c r="J53" s="53">
        <v>0</v>
      </c>
      <c r="K53" s="53">
        <f t="shared" ref="K53:K59" si="0">I53-J53</f>
        <v>0</v>
      </c>
    </row>
    <row r="54" spans="1:11" ht="12.75" customHeight="1" x14ac:dyDescent="0.2">
      <c r="A54" s="206" t="s">
        <v>146</v>
      </c>
      <c r="B54" s="206"/>
      <c r="C54" s="206"/>
      <c r="D54" s="206"/>
      <c r="E54" s="206"/>
      <c r="F54" s="206"/>
      <c r="G54" s="11">
        <v>47</v>
      </c>
      <c r="H54" s="53">
        <v>0</v>
      </c>
      <c r="I54" s="53">
        <v>0</v>
      </c>
      <c r="J54" s="53">
        <v>0</v>
      </c>
      <c r="K54" s="53">
        <f t="shared" si="0"/>
        <v>0</v>
      </c>
    </row>
    <row r="55" spans="1:11" ht="12.75" customHeight="1" x14ac:dyDescent="0.2">
      <c r="A55" s="206" t="s">
        <v>147</v>
      </c>
      <c r="B55" s="206"/>
      <c r="C55" s="206"/>
      <c r="D55" s="206"/>
      <c r="E55" s="206"/>
      <c r="F55" s="206"/>
      <c r="G55" s="11">
        <v>48</v>
      </c>
      <c r="H55" s="53">
        <v>0</v>
      </c>
      <c r="I55" s="53">
        <v>0</v>
      </c>
      <c r="J55" s="53">
        <v>0</v>
      </c>
      <c r="K55" s="53">
        <f t="shared" si="0"/>
        <v>0</v>
      </c>
    </row>
    <row r="56" spans="1:11" ht="22.15" customHeight="1" x14ac:dyDescent="0.2">
      <c r="A56" s="215" t="s">
        <v>148</v>
      </c>
      <c r="B56" s="215"/>
      <c r="C56" s="215"/>
      <c r="D56" s="215"/>
      <c r="E56" s="215"/>
      <c r="F56" s="215"/>
      <c r="G56" s="11">
        <v>49</v>
      </c>
      <c r="H56" s="53">
        <v>0</v>
      </c>
      <c r="I56" s="53">
        <v>0</v>
      </c>
      <c r="J56" s="53">
        <v>0</v>
      </c>
      <c r="K56" s="53">
        <f t="shared" si="0"/>
        <v>0</v>
      </c>
    </row>
    <row r="57" spans="1:11" ht="12.75" customHeight="1" x14ac:dyDescent="0.2">
      <c r="A57" s="215" t="s">
        <v>149</v>
      </c>
      <c r="B57" s="215"/>
      <c r="C57" s="215"/>
      <c r="D57" s="215"/>
      <c r="E57" s="215"/>
      <c r="F57" s="215"/>
      <c r="G57" s="11">
        <v>50</v>
      </c>
      <c r="H57" s="53">
        <v>0</v>
      </c>
      <c r="I57" s="53">
        <v>0</v>
      </c>
      <c r="J57" s="53">
        <v>0</v>
      </c>
      <c r="K57" s="53">
        <f t="shared" si="0"/>
        <v>0</v>
      </c>
    </row>
    <row r="58" spans="1:11" ht="24.6" customHeight="1" x14ac:dyDescent="0.2">
      <c r="A58" s="215" t="s">
        <v>150</v>
      </c>
      <c r="B58" s="215"/>
      <c r="C58" s="215"/>
      <c r="D58" s="215"/>
      <c r="E58" s="215"/>
      <c r="F58" s="215"/>
      <c r="G58" s="11">
        <v>51</v>
      </c>
      <c r="H58" s="53">
        <v>0</v>
      </c>
      <c r="I58" s="53">
        <v>0</v>
      </c>
      <c r="J58" s="53">
        <v>0</v>
      </c>
      <c r="K58" s="53">
        <f t="shared" si="0"/>
        <v>0</v>
      </c>
    </row>
    <row r="59" spans="1:11" ht="12.75" customHeight="1" x14ac:dyDescent="0.2">
      <c r="A59" s="215" t="s">
        <v>151</v>
      </c>
      <c r="B59" s="215"/>
      <c r="C59" s="215"/>
      <c r="D59" s="215"/>
      <c r="E59" s="215"/>
      <c r="F59" s="215"/>
      <c r="G59" s="11">
        <v>52</v>
      </c>
      <c r="H59" s="53">
        <v>0</v>
      </c>
      <c r="I59" s="53">
        <v>0</v>
      </c>
      <c r="J59" s="53">
        <v>0</v>
      </c>
      <c r="K59" s="53">
        <f t="shared" si="0"/>
        <v>0</v>
      </c>
    </row>
    <row r="60" spans="1:11" ht="12.75" customHeight="1" x14ac:dyDescent="0.2">
      <c r="A60" s="213" t="s">
        <v>363</v>
      </c>
      <c r="B60" s="213"/>
      <c r="C60" s="213"/>
      <c r="D60" s="213"/>
      <c r="E60" s="213"/>
      <c r="F60" s="213"/>
      <c r="G60" s="12">
        <v>53</v>
      </c>
      <c r="H60" s="52">
        <f>H8+H37+H56+H57</f>
        <v>84068546</v>
      </c>
      <c r="I60" s="52">
        <f>I8+I37+I56+I57</f>
        <v>25385580</v>
      </c>
      <c r="J60" s="52">
        <f>J8+J37+J56+J57</f>
        <v>54158418</v>
      </c>
      <c r="K60" s="52">
        <f>K8+K37+K56+K57</f>
        <v>21434088</v>
      </c>
    </row>
    <row r="61" spans="1:11" ht="12.75" customHeight="1" x14ac:dyDescent="0.2">
      <c r="A61" s="213" t="s">
        <v>364</v>
      </c>
      <c r="B61" s="213"/>
      <c r="C61" s="213"/>
      <c r="D61" s="213"/>
      <c r="E61" s="213"/>
      <c r="F61" s="213"/>
      <c r="G61" s="12">
        <v>54</v>
      </c>
      <c r="H61" s="52">
        <f>H14+H48+H58+H59</f>
        <v>75355934</v>
      </c>
      <c r="I61" s="52">
        <f>I14+I48+I58+I59</f>
        <v>22565362</v>
      </c>
      <c r="J61" s="52">
        <f>J14+J48+J58+J59</f>
        <v>43369549</v>
      </c>
      <c r="K61" s="52">
        <f>K14+K48+K58+K59</f>
        <v>17793019</v>
      </c>
    </row>
    <row r="62" spans="1:11" ht="12.75" customHeight="1" x14ac:dyDescent="0.2">
      <c r="A62" s="213" t="s">
        <v>365</v>
      </c>
      <c r="B62" s="213"/>
      <c r="C62" s="213"/>
      <c r="D62" s="213"/>
      <c r="E62" s="213"/>
      <c r="F62" s="213"/>
      <c r="G62" s="12">
        <v>55</v>
      </c>
      <c r="H62" s="52">
        <f>H60-H61</f>
        <v>8712612</v>
      </c>
      <c r="I62" s="52">
        <f>I60-I61</f>
        <v>2820218</v>
      </c>
      <c r="J62" s="52">
        <f>J60-J61</f>
        <v>10788869</v>
      </c>
      <c r="K62" s="52">
        <f>K60-K61</f>
        <v>3641069</v>
      </c>
    </row>
    <row r="63" spans="1:11" ht="12.75" customHeight="1" x14ac:dyDescent="0.2">
      <c r="A63" s="214" t="s">
        <v>366</v>
      </c>
      <c r="B63" s="214"/>
      <c r="C63" s="214"/>
      <c r="D63" s="214"/>
      <c r="E63" s="214"/>
      <c r="F63" s="214"/>
      <c r="G63" s="12">
        <v>56</v>
      </c>
      <c r="H63" s="52">
        <f>+IF((H60-H61)&gt;0,(H60-H61),0)</f>
        <v>8712612</v>
      </c>
      <c r="I63" s="52">
        <f>+IF((I60-I61)&gt;0,(I60-I61),0)</f>
        <v>2820218</v>
      </c>
      <c r="J63" s="52">
        <f>+IF((J60-J61)&gt;0,(J60-J61),0)</f>
        <v>10788869</v>
      </c>
      <c r="K63" s="52">
        <f>+IF((K60-K61)&gt;0,(K60-K61),0)</f>
        <v>3641069</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8712612</v>
      </c>
      <c r="I66" s="52">
        <f>I62-I65</f>
        <v>2820218</v>
      </c>
      <c r="J66" s="52">
        <f>J62-J65</f>
        <v>10788869</v>
      </c>
      <c r="K66" s="52">
        <f>K62-K65</f>
        <v>3641069</v>
      </c>
    </row>
    <row r="67" spans="1:11" ht="12.75" customHeight="1" x14ac:dyDescent="0.2">
      <c r="A67" s="214" t="s">
        <v>369</v>
      </c>
      <c r="B67" s="214"/>
      <c r="C67" s="214"/>
      <c r="D67" s="214"/>
      <c r="E67" s="214"/>
      <c r="F67" s="214"/>
      <c r="G67" s="12">
        <v>60</v>
      </c>
      <c r="H67" s="52">
        <f>+IF((H62-H65)&gt;0,(H62-H65),0)</f>
        <v>8712612</v>
      </c>
      <c r="I67" s="52">
        <f>+IF((I62-I65)&gt;0,(I62-I65),0)</f>
        <v>2820218</v>
      </c>
      <c r="J67" s="52">
        <f>+IF((J62-J65)&gt;0,(J62-J65),0)</f>
        <v>10788869</v>
      </c>
      <c r="K67" s="52">
        <f>+IF((K62-K65)&gt;0,(K62-K65),0)</f>
        <v>3641069</v>
      </c>
    </row>
    <row r="68" spans="1:11" ht="12.75" customHeight="1" x14ac:dyDescent="0.2">
      <c r="A68" s="214" t="s">
        <v>370</v>
      </c>
      <c r="B68" s="214"/>
      <c r="C68" s="214"/>
      <c r="D68" s="214"/>
      <c r="E68" s="214"/>
      <c r="F68" s="214"/>
      <c r="G68" s="12">
        <v>61</v>
      </c>
      <c r="H68" s="52">
        <f>+IF((H62-H65)&lt;0,(H62-H65),0)</f>
        <v>0</v>
      </c>
      <c r="I68" s="52">
        <f>+IF((I62-I65)&lt;0,(I62-I65),0)</f>
        <v>0</v>
      </c>
      <c r="J68" s="52">
        <f>+IF((J62-J65)&lt;0,(J62-J65),0)</f>
        <v>0</v>
      </c>
      <c r="K68" s="52">
        <f>+IF((K62-K65)&lt;0,(K62-K65),0)</f>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8712612</v>
      </c>
      <c r="I89" s="56">
        <f>I66</f>
        <v>2820218</v>
      </c>
      <c r="J89" s="56">
        <f>J66</f>
        <v>10788869</v>
      </c>
      <c r="K89" s="56">
        <f>K66</f>
        <v>3641069</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8712612</v>
      </c>
      <c r="I109" s="55">
        <f>I89+I108</f>
        <v>2820218</v>
      </c>
      <c r="J109" s="55">
        <f>J89+J108</f>
        <v>10788869</v>
      </c>
      <c r="K109" s="55">
        <f>K89+K108</f>
        <v>3641069</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8" sqref="I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8712612</v>
      </c>
      <c r="I8" s="68">
        <f>RDG!J66</f>
        <v>10788869</v>
      </c>
    </row>
    <row r="9" spans="1:9" ht="12.75" customHeight="1" x14ac:dyDescent="0.2">
      <c r="A9" s="237" t="s">
        <v>171</v>
      </c>
      <c r="B9" s="237"/>
      <c r="C9" s="237"/>
      <c r="D9" s="237"/>
      <c r="E9" s="237"/>
      <c r="F9" s="237"/>
      <c r="G9" s="69">
        <v>2</v>
      </c>
      <c r="H9" s="70">
        <f>H10+H11+H12+H13+H14+H15+H16+H17</f>
        <v>2315542</v>
      </c>
      <c r="I9" s="70">
        <f>I10+I11+I12+I13+I14+I15+I16+I17</f>
        <v>2285391</v>
      </c>
    </row>
    <row r="10" spans="1:9" ht="12.75" customHeight="1" x14ac:dyDescent="0.2">
      <c r="A10" s="216" t="s">
        <v>172</v>
      </c>
      <c r="B10" s="216"/>
      <c r="C10" s="216"/>
      <c r="D10" s="216"/>
      <c r="E10" s="216"/>
      <c r="F10" s="216"/>
      <c r="G10" s="67">
        <v>3</v>
      </c>
      <c r="H10" s="68">
        <v>1587754</v>
      </c>
      <c r="I10" s="68">
        <v>1750950</v>
      </c>
    </row>
    <row r="11" spans="1:9" ht="22.15" customHeight="1" x14ac:dyDescent="0.2">
      <c r="A11" s="216" t="s">
        <v>173</v>
      </c>
      <c r="B11" s="216"/>
      <c r="C11" s="216"/>
      <c r="D11" s="216"/>
      <c r="E11" s="216"/>
      <c r="F11" s="216"/>
      <c r="G11" s="67">
        <v>4</v>
      </c>
      <c r="H11" s="68">
        <v>-34355</v>
      </c>
      <c r="I11" s="68">
        <v>-18002</v>
      </c>
    </row>
    <row r="12" spans="1:9" ht="23.45" customHeight="1" x14ac:dyDescent="0.2">
      <c r="A12" s="216" t="s">
        <v>174</v>
      </c>
      <c r="B12" s="216"/>
      <c r="C12" s="216"/>
      <c r="D12" s="216"/>
      <c r="E12" s="216"/>
      <c r="F12" s="216"/>
      <c r="G12" s="67">
        <v>5</v>
      </c>
      <c r="H12" s="68">
        <v>100170</v>
      </c>
      <c r="I12" s="68">
        <v>0</v>
      </c>
    </row>
    <row r="13" spans="1:9" ht="12.75" customHeight="1" x14ac:dyDescent="0.2">
      <c r="A13" s="216" t="s">
        <v>175</v>
      </c>
      <c r="B13" s="216"/>
      <c r="C13" s="216"/>
      <c r="D13" s="216"/>
      <c r="E13" s="216"/>
      <c r="F13" s="216"/>
      <c r="G13" s="67">
        <v>6</v>
      </c>
      <c r="H13" s="68">
        <v>-19105</v>
      </c>
      <c r="I13" s="68">
        <v>-24576</v>
      </c>
    </row>
    <row r="14" spans="1:9" ht="12.75" customHeight="1" x14ac:dyDescent="0.2">
      <c r="A14" s="216" t="s">
        <v>176</v>
      </c>
      <c r="B14" s="216"/>
      <c r="C14" s="216"/>
      <c r="D14" s="216"/>
      <c r="E14" s="216"/>
      <c r="F14" s="216"/>
      <c r="G14" s="67">
        <v>7</v>
      </c>
      <c r="H14" s="68">
        <v>413743</v>
      </c>
      <c r="I14" s="68">
        <v>517335</v>
      </c>
    </row>
    <row r="15" spans="1:9" ht="12.75" customHeight="1" x14ac:dyDescent="0.2">
      <c r="A15" s="216" t="s">
        <v>177</v>
      </c>
      <c r="B15" s="216"/>
      <c r="C15" s="216"/>
      <c r="D15" s="216"/>
      <c r="E15" s="216"/>
      <c r="F15" s="216"/>
      <c r="G15" s="67">
        <v>8</v>
      </c>
      <c r="H15" s="68">
        <v>265446</v>
      </c>
      <c r="I15" s="68">
        <v>75287</v>
      </c>
    </row>
    <row r="16" spans="1:9" ht="12.75" customHeight="1" x14ac:dyDescent="0.2">
      <c r="A16" s="216" t="s">
        <v>178</v>
      </c>
      <c r="B16" s="216"/>
      <c r="C16" s="216"/>
      <c r="D16" s="216"/>
      <c r="E16" s="216"/>
      <c r="F16" s="216"/>
      <c r="G16" s="67">
        <v>9</v>
      </c>
      <c r="H16" s="68">
        <v>1889</v>
      </c>
      <c r="I16" s="68">
        <v>-15603</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11028154</v>
      </c>
      <c r="I18" s="70">
        <f>I8+I9</f>
        <v>13074260</v>
      </c>
    </row>
    <row r="19" spans="1:9" ht="12.75" customHeight="1" x14ac:dyDescent="0.2">
      <c r="A19" s="237" t="s">
        <v>180</v>
      </c>
      <c r="B19" s="237"/>
      <c r="C19" s="237"/>
      <c r="D19" s="237"/>
      <c r="E19" s="237"/>
      <c r="F19" s="237"/>
      <c r="G19" s="69">
        <v>12</v>
      </c>
      <c r="H19" s="70">
        <f>H20+H21+H22+H23</f>
        <v>-26506122</v>
      </c>
      <c r="I19" s="70">
        <f>I20+I21+I22+I23</f>
        <v>2960296</v>
      </c>
    </row>
    <row r="20" spans="1:9" ht="12.75" customHeight="1" x14ac:dyDescent="0.2">
      <c r="A20" s="216" t="s">
        <v>181</v>
      </c>
      <c r="B20" s="216"/>
      <c r="C20" s="216"/>
      <c r="D20" s="216"/>
      <c r="E20" s="216"/>
      <c r="F20" s="216"/>
      <c r="G20" s="67">
        <v>13</v>
      </c>
      <c r="H20" s="68">
        <v>520213</v>
      </c>
      <c r="I20" s="68">
        <v>-60169</v>
      </c>
    </row>
    <row r="21" spans="1:9" ht="12.75" customHeight="1" x14ac:dyDescent="0.2">
      <c r="A21" s="216" t="s">
        <v>182</v>
      </c>
      <c r="B21" s="216"/>
      <c r="C21" s="216"/>
      <c r="D21" s="216"/>
      <c r="E21" s="216"/>
      <c r="F21" s="216"/>
      <c r="G21" s="67">
        <v>14</v>
      </c>
      <c r="H21" s="68">
        <v>-26908739</v>
      </c>
      <c r="I21" s="68">
        <v>2835197</v>
      </c>
    </row>
    <row r="22" spans="1:9" ht="12.75" customHeight="1" x14ac:dyDescent="0.2">
      <c r="A22" s="216" t="s">
        <v>183</v>
      </c>
      <c r="B22" s="216"/>
      <c r="C22" s="216"/>
      <c r="D22" s="216"/>
      <c r="E22" s="216"/>
      <c r="F22" s="216"/>
      <c r="G22" s="67">
        <v>15</v>
      </c>
      <c r="H22" s="68">
        <v>-538070</v>
      </c>
      <c r="I22" s="68">
        <v>57451</v>
      </c>
    </row>
    <row r="23" spans="1:9" ht="12.75" customHeight="1" x14ac:dyDescent="0.2">
      <c r="A23" s="216" t="s">
        <v>184</v>
      </c>
      <c r="B23" s="216"/>
      <c r="C23" s="216"/>
      <c r="D23" s="216"/>
      <c r="E23" s="216"/>
      <c r="F23" s="216"/>
      <c r="G23" s="67">
        <v>16</v>
      </c>
      <c r="H23" s="68">
        <v>420474</v>
      </c>
      <c r="I23" s="68">
        <v>127817</v>
      </c>
    </row>
    <row r="24" spans="1:9" ht="12.75" customHeight="1" x14ac:dyDescent="0.2">
      <c r="A24" s="233" t="s">
        <v>185</v>
      </c>
      <c r="B24" s="233"/>
      <c r="C24" s="233"/>
      <c r="D24" s="233"/>
      <c r="E24" s="233"/>
      <c r="F24" s="233"/>
      <c r="G24" s="69">
        <v>17</v>
      </c>
      <c r="H24" s="70">
        <f>H18+H19</f>
        <v>-15477968</v>
      </c>
      <c r="I24" s="70">
        <f>I18+I19</f>
        <v>16034556</v>
      </c>
    </row>
    <row r="25" spans="1:9" ht="12.75" customHeight="1" x14ac:dyDescent="0.2">
      <c r="A25" s="182" t="s">
        <v>186</v>
      </c>
      <c r="B25" s="182"/>
      <c r="C25" s="182"/>
      <c r="D25" s="182"/>
      <c r="E25" s="182"/>
      <c r="F25" s="182"/>
      <c r="G25" s="67">
        <v>18</v>
      </c>
      <c r="H25" s="68">
        <v>-413743</v>
      </c>
      <c r="I25" s="68">
        <v>-517335</v>
      </c>
    </row>
    <row r="26" spans="1:9" ht="12.75" customHeight="1" x14ac:dyDescent="0.2">
      <c r="A26" s="182" t="s">
        <v>187</v>
      </c>
      <c r="B26" s="182"/>
      <c r="C26" s="182"/>
      <c r="D26" s="182"/>
      <c r="E26" s="182"/>
      <c r="F26" s="182"/>
      <c r="G26" s="67">
        <v>19</v>
      </c>
      <c r="H26" s="68">
        <v>-689165</v>
      </c>
      <c r="I26" s="68">
        <v>-6480341</v>
      </c>
    </row>
    <row r="27" spans="1:9" ht="25.9" customHeight="1" x14ac:dyDescent="0.2">
      <c r="A27" s="234" t="s">
        <v>188</v>
      </c>
      <c r="B27" s="234"/>
      <c r="C27" s="234"/>
      <c r="D27" s="234"/>
      <c r="E27" s="234"/>
      <c r="F27" s="234"/>
      <c r="G27" s="69">
        <v>20</v>
      </c>
      <c r="H27" s="70">
        <f>H24+H25+H26</f>
        <v>-16580876</v>
      </c>
      <c r="I27" s="70">
        <f>I24+I25+I26</f>
        <v>9036880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236673</v>
      </c>
      <c r="I29" s="71">
        <v>85125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19105</v>
      </c>
      <c r="I31" s="71">
        <v>22972</v>
      </c>
    </row>
    <row r="32" spans="1:9" ht="12.75" customHeight="1" x14ac:dyDescent="0.2">
      <c r="A32" s="182" t="s">
        <v>193</v>
      </c>
      <c r="B32" s="182"/>
      <c r="C32" s="182"/>
      <c r="D32" s="182"/>
      <c r="E32" s="182"/>
      <c r="F32" s="182"/>
      <c r="G32" s="67">
        <v>24</v>
      </c>
      <c r="H32" s="71">
        <v>0</v>
      </c>
      <c r="I32" s="71">
        <v>1604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13899252</v>
      </c>
    </row>
    <row r="35" spans="1:9" ht="26.45" customHeight="1" x14ac:dyDescent="0.2">
      <c r="A35" s="233" t="s">
        <v>196</v>
      </c>
      <c r="B35" s="233"/>
      <c r="C35" s="233"/>
      <c r="D35" s="233"/>
      <c r="E35" s="233"/>
      <c r="F35" s="233"/>
      <c r="G35" s="69">
        <v>27</v>
      </c>
      <c r="H35" s="72">
        <f>H29+H30+H31+H32+H33+H34</f>
        <v>255778</v>
      </c>
      <c r="I35" s="72">
        <f>I29+I30+I31+I32+I33+I34</f>
        <v>14008953</v>
      </c>
    </row>
    <row r="36" spans="1:9" ht="22.9" customHeight="1" x14ac:dyDescent="0.2">
      <c r="A36" s="182" t="s">
        <v>197</v>
      </c>
      <c r="B36" s="182"/>
      <c r="C36" s="182"/>
      <c r="D36" s="182"/>
      <c r="E36" s="182"/>
      <c r="F36" s="182"/>
      <c r="G36" s="67">
        <v>28</v>
      </c>
      <c r="H36" s="71">
        <v>-4033681</v>
      </c>
      <c r="I36" s="71">
        <v>-4074074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-4033681</v>
      </c>
      <c r="I41" s="72">
        <f>I36+I37+I38+I39+I40</f>
        <v>-4074074</v>
      </c>
    </row>
    <row r="42" spans="1:9" ht="29.45" customHeight="1" x14ac:dyDescent="0.2">
      <c r="A42" s="234" t="s">
        <v>203</v>
      </c>
      <c r="B42" s="234"/>
      <c r="C42" s="234"/>
      <c r="D42" s="234"/>
      <c r="E42" s="234"/>
      <c r="F42" s="234"/>
      <c r="G42" s="69">
        <v>34</v>
      </c>
      <c r="H42" s="72">
        <f>H35+H41</f>
        <v>-3777903</v>
      </c>
      <c r="I42" s="72">
        <f>I35+I41</f>
        <v>9934879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10345874</v>
      </c>
      <c r="I46" s="71">
        <v>15000000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10345874</v>
      </c>
      <c r="I48" s="72">
        <f>I44+I45+I46+I47</f>
        <v>15000000</v>
      </c>
    </row>
    <row r="49" spans="1:9" ht="24.6" customHeight="1" x14ac:dyDescent="0.2">
      <c r="A49" s="182" t="s">
        <v>305</v>
      </c>
      <c r="B49" s="182"/>
      <c r="C49" s="182"/>
      <c r="D49" s="182"/>
      <c r="E49" s="182"/>
      <c r="F49" s="182"/>
      <c r="G49" s="67">
        <v>40</v>
      </c>
      <c r="H49" s="71">
        <v>-2372746</v>
      </c>
      <c r="I49" s="71">
        <v>-21047793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-310108</v>
      </c>
      <c r="I53" s="71">
        <v>-330320</v>
      </c>
    </row>
    <row r="54" spans="1:9" ht="30.6" customHeight="1" x14ac:dyDescent="0.2">
      <c r="A54" s="233" t="s">
        <v>214</v>
      </c>
      <c r="B54" s="233"/>
      <c r="C54" s="233"/>
      <c r="D54" s="233"/>
      <c r="E54" s="233"/>
      <c r="F54" s="233"/>
      <c r="G54" s="69">
        <v>45</v>
      </c>
      <c r="H54" s="72">
        <f>H49+H50+H51+H52+H53</f>
        <v>-2682854</v>
      </c>
      <c r="I54" s="72">
        <f>I49+I50+I51+I52+I53</f>
        <v>-21378113</v>
      </c>
    </row>
    <row r="55" spans="1:9" ht="29.45" customHeight="1" x14ac:dyDescent="0.2">
      <c r="A55" s="234" t="s">
        <v>215</v>
      </c>
      <c r="B55" s="234"/>
      <c r="C55" s="234"/>
      <c r="D55" s="234"/>
      <c r="E55" s="234"/>
      <c r="F55" s="234"/>
      <c r="G55" s="69">
        <v>46</v>
      </c>
      <c r="H55" s="72">
        <f>H48+H54</f>
        <v>7663020</v>
      </c>
      <c r="I55" s="72">
        <f>I48+I54</f>
        <v>-6378113</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-12695759</v>
      </c>
      <c r="I57" s="72">
        <f>I27+I42+I55+I56</f>
        <v>12593646</v>
      </c>
    </row>
    <row r="58" spans="1:9" x14ac:dyDescent="0.2">
      <c r="A58" s="236" t="s">
        <v>218</v>
      </c>
      <c r="B58" s="236"/>
      <c r="C58" s="236"/>
      <c r="D58" s="236"/>
      <c r="E58" s="236"/>
      <c r="F58" s="236"/>
      <c r="G58" s="67">
        <v>49</v>
      </c>
      <c r="H58" s="71">
        <v>14968746</v>
      </c>
      <c r="I58" s="71">
        <v>4490474</v>
      </c>
    </row>
    <row r="59" spans="1:9" ht="31.15" customHeight="1" x14ac:dyDescent="0.2">
      <c r="A59" s="234" t="s">
        <v>219</v>
      </c>
      <c r="B59" s="234"/>
      <c r="C59" s="234"/>
      <c r="D59" s="234"/>
      <c r="E59" s="234"/>
      <c r="F59" s="234"/>
      <c r="G59" s="69">
        <v>50</v>
      </c>
      <c r="H59" s="72">
        <f>H57+H58</f>
        <v>2272987</v>
      </c>
      <c r="I59" s="72">
        <f>I57+I58</f>
        <v>17084120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13779742</v>
      </c>
      <c r="V7" s="33">
        <v>3660684</v>
      </c>
      <c r="W7" s="34">
        <f>H7+I7+J7+K7-L7+M7+N7+O7+P7+Q7+R7+U7+V7+S7+T7</f>
        <v>56790251</v>
      </c>
      <c r="X7" s="33">
        <v>0</v>
      </c>
      <c r="Y7" s="34">
        <f>W7+X7</f>
        <v>56790251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13779742</v>
      </c>
      <c r="V10" s="34">
        <f t="shared" si="0"/>
        <v>3660684</v>
      </c>
      <c r="W10" s="34">
        <f t="shared" si="0"/>
        <v>56790251</v>
      </c>
      <c r="X10" s="34">
        <f t="shared" si="0"/>
        <v>0</v>
      </c>
      <c r="Y10" s="34">
        <f t="shared" si="0"/>
        <v>56790251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6609950</v>
      </c>
      <c r="W11" s="34">
        <f t="shared" ref="W11:W29" si="1">H11+I11+J11+K11-L11+M11+N11+O11+P11+Q11+R11+U11+V11+S11+T11</f>
        <v>6609950</v>
      </c>
      <c r="X11" s="33">
        <v>0</v>
      </c>
      <c r="Y11" s="34">
        <f t="shared" ref="Y11:Y29" si="2">W11+X11</f>
        <v>6609950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3660684</v>
      </c>
      <c r="V27" s="33">
        <f>-V7</f>
        <v>-3660684</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17440426</v>
      </c>
      <c r="V30" s="36">
        <f t="shared" si="3"/>
        <v>6609950</v>
      </c>
      <c r="W30" s="36">
        <f t="shared" si="3"/>
        <v>63400201</v>
      </c>
      <c r="X30" s="36">
        <f t="shared" si="3"/>
        <v>0</v>
      </c>
      <c r="Y30" s="36">
        <f t="shared" si="3"/>
        <v>63400201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6609950</v>
      </c>
      <c r="W33" s="34">
        <f t="shared" si="5"/>
        <v>6609950</v>
      </c>
      <c r="X33" s="34">
        <f t="shared" si="5"/>
        <v>0</v>
      </c>
      <c r="Y33" s="34">
        <f t="shared" si="5"/>
        <v>6609950</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3660684</v>
      </c>
      <c r="V34" s="36">
        <f t="shared" si="6"/>
        <v>-3660684</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17440426</v>
      </c>
      <c r="V36" s="33">
        <f>Bilanca!H94</f>
        <v>6609950</v>
      </c>
      <c r="W36" s="37">
        <f>H36+I36+J36+K36-L36+M36+N36+O36+P36+Q36+R36+U36+V36+S36+T36</f>
        <v>63400201</v>
      </c>
      <c r="X36" s="33">
        <v>0</v>
      </c>
      <c r="Y36" s="37">
        <f>W36+X36</f>
        <v>63400201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17440426</v>
      </c>
      <c r="V39" s="34">
        <f t="shared" si="7"/>
        <v>6609950</v>
      </c>
      <c r="W39" s="34">
        <f t="shared" si="7"/>
        <v>63400201</v>
      </c>
      <c r="X39" s="34">
        <f t="shared" si="7"/>
        <v>0</v>
      </c>
      <c r="Y39" s="34">
        <f t="shared" si="7"/>
        <v>63400201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10788869</v>
      </c>
      <c r="W40" s="37">
        <f t="shared" ref="W40:W58" si="8">H40+I40+J40+K40-L40+M40+N40+O40+P40+Q40+R40+U40+V40+S40+T40</f>
        <v>10788869</v>
      </c>
      <c r="X40" s="33">
        <v>0</v>
      </c>
      <c r="Y40" s="37">
        <f t="shared" ref="Y40:Y58" si="9">W40+X40</f>
        <v>10788869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6609950</v>
      </c>
      <c r="V56" s="33">
        <f>-V36</f>
        <v>-6609950</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22454947</v>
      </c>
      <c r="I59" s="36">
        <f t="shared" ref="I59:Y59" si="10">SUM(I39:I58)</f>
        <v>11693820</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24050376</v>
      </c>
      <c r="V59" s="36">
        <f t="shared" si="10"/>
        <v>10788869</v>
      </c>
      <c r="W59" s="36">
        <f t="shared" si="10"/>
        <v>74189070</v>
      </c>
      <c r="X59" s="36">
        <f t="shared" si="10"/>
        <v>0</v>
      </c>
      <c r="Y59" s="36">
        <f t="shared" si="10"/>
        <v>74189070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67" t="s">
        <v>435</v>
      </c>
      <c r="B62" s="267"/>
      <c r="C62" s="267"/>
      <c r="D62" s="267"/>
      <c r="E62" s="267"/>
      <c r="F62" s="267"/>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10788869</v>
      </c>
      <c r="W62" s="37">
        <f t="shared" si="12"/>
        <v>10788869</v>
      </c>
      <c r="X62" s="37">
        <f t="shared" si="12"/>
        <v>0</v>
      </c>
      <c r="Y62" s="37">
        <f t="shared" si="12"/>
        <v>10788869</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6609950</v>
      </c>
      <c r="V63" s="38">
        <f t="shared" si="13"/>
        <v>-6609950</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66" workbookViewId="0">
      <selection sqref="A1:I40"/>
    </sheetView>
  </sheetViews>
  <sheetFormatPr defaultRowHeight="12.75" x14ac:dyDescent="0.2"/>
  <cols>
    <col min="9" max="9" width="98.14062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151.5" customHeight="1" x14ac:dyDescent="0.2">
      <c r="A41" s="296" t="s">
        <v>468</v>
      </c>
      <c r="B41" s="297"/>
      <c r="C41" s="297"/>
      <c r="D41" s="297"/>
      <c r="E41" s="297"/>
      <c r="F41" s="297"/>
      <c r="G41" s="297"/>
      <c r="H41" s="297"/>
      <c r="I41" s="297"/>
    </row>
    <row r="42" spans="1:9" ht="324"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2023-10-26T06:53:24Z</cp:lastPrinted>
  <dcterms:created xsi:type="dcterms:W3CDTF">2008-10-17T11:51:54Z</dcterms:created>
  <dcterms:modified xsi:type="dcterms:W3CDTF">2023-10-26T06:59:21Z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