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28.02.2026\ENG\Konsolidirano\"/>
    </mc:Choice>
  </mc:AlternateContent>
  <xr:revisionPtr revIDLastSave="0" documentId="13_ncr:1_{618A14E1-8A1A-4505-9BEA-7AA1D5DF1F9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V56" i="22" l="1"/>
  <c r="U56" i="22"/>
  <c r="V36" i="22" l="1"/>
  <c r="U36" i="22"/>
  <c r="N36" i="22"/>
  <c r="M36" i="22"/>
  <c r="L36" i="22"/>
  <c r="K36" i="22"/>
  <c r="J36" i="22"/>
  <c r="I36" i="22"/>
  <c r="H36" i="22"/>
  <c r="V11" i="22"/>
  <c r="V27" i="22"/>
  <c r="U27" i="22"/>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Y36" i="22" l="1"/>
  <c r="Y39" i="22" s="1"/>
  <c r="H21" i="21"/>
  <c r="I21" i="21"/>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60" i="18"/>
  <c r="I53" i="18"/>
  <c r="I45" i="18"/>
  <c r="I38" i="18"/>
  <c r="I27" i="18"/>
  <c r="I17" i="18"/>
  <c r="I10" i="18"/>
  <c r="I75" i="18" l="1"/>
  <c r="V40" i="22"/>
  <c r="H51" i="21"/>
  <c r="H53" i="21"/>
  <c r="I55" i="20"/>
  <c r="K60" i="19"/>
  <c r="Y63" i="22"/>
  <c r="Y32" i="22"/>
  <c r="Y33" i="22" s="1"/>
  <c r="I36" i="21"/>
  <c r="K14" i="19"/>
  <c r="K61" i="19" s="1"/>
  <c r="J60" i="19"/>
  <c r="I133" i="18"/>
  <c r="I49" i="21"/>
  <c r="I44" i="18"/>
  <c r="H61" i="19"/>
  <c r="I14" i="19"/>
  <c r="I61" i="19" s="1"/>
  <c r="H72" i="18"/>
  <c r="H134" i="18" s="1"/>
  <c r="H60" i="19"/>
  <c r="J14" i="19"/>
  <c r="J61" i="19" s="1"/>
  <c r="I9" i="18"/>
  <c r="I42" i="20"/>
  <c r="W40" i="22" l="1"/>
  <c r="V62" i="22"/>
  <c r="V59" i="22"/>
  <c r="K62" i="19"/>
  <c r="K67" i="19" s="1"/>
  <c r="I51" i="21"/>
  <c r="J63" i="19"/>
  <c r="K64" i="19"/>
  <c r="I53" i="21"/>
  <c r="K63" i="19"/>
  <c r="H64" i="19"/>
  <c r="I72" i="18"/>
  <c r="I134" i="18" s="1"/>
  <c r="I62" i="19"/>
  <c r="I63" i="19"/>
  <c r="I64" i="19"/>
  <c r="H62" i="19"/>
  <c r="H63" i="19"/>
  <c r="J62" i="19"/>
  <c r="J64" i="19"/>
  <c r="K68" i="19" l="1"/>
  <c r="K66" i="19"/>
  <c r="K86" i="19" s="1"/>
  <c r="Y40" i="22"/>
  <c r="W59" i="22"/>
  <c r="W62" i="22"/>
  <c r="J66" i="19"/>
  <c r="J86" i="19" s="1"/>
  <c r="I8" i="20"/>
  <c r="I18" i="20" s="1"/>
  <c r="I24" i="20" s="1"/>
  <c r="I27" i="20" s="1"/>
  <c r="I57" i="20" s="1"/>
  <c r="I59" i="20" s="1"/>
  <c r="K109" i="19"/>
  <c r="J109" i="19"/>
  <c r="H66" i="19"/>
  <c r="H8" i="20"/>
  <c r="H18" i="20" s="1"/>
  <c r="H24" i="20" s="1"/>
  <c r="H27" i="20" s="1"/>
  <c r="H57" i="20" s="1"/>
  <c r="H59" i="20" s="1"/>
  <c r="H67" i="19"/>
  <c r="H68" i="19"/>
  <c r="I66" i="19"/>
  <c r="I68" i="19"/>
  <c r="I67" i="19"/>
  <c r="J67" i="19"/>
  <c r="J68" i="19"/>
  <c r="Y59" i="22" l="1"/>
  <c r="Y62" i="22"/>
  <c r="J112" i="19"/>
  <c r="J111" i="19" s="1"/>
  <c r="J85" i="19"/>
  <c r="K112" i="19"/>
  <c r="K111" i="19" s="1"/>
  <c r="K85" i="19"/>
  <c r="I109" i="19"/>
  <c r="I86" i="19"/>
  <c r="H109" i="19"/>
  <c r="H86" i="19"/>
  <c r="H112" i="19" l="1"/>
  <c r="H111" i="19" s="1"/>
  <c r="H85" i="19"/>
  <c r="I112" i="19"/>
  <c r="I111" i="19" s="1"/>
  <c r="I85" i="19"/>
</calcChain>
</file>

<file path=xl/sharedStrings.xml><?xml version="1.0" encoding="utf-8"?>
<sst xmlns="http://schemas.openxmlformats.org/spreadsheetml/2006/main" count="548" uniqueCount="532">
  <si>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</si>
  <si>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</si>
  <si>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</si>
  <si>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</si>
  <si>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</si>
  <si>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</si>
  <si>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</si>
  <si>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</si>
  <si>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</si>
  <si>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</si>
  <si>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</si>
  <si>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</si>
  <si>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</si>
  <si>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</si>
  <si>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</si>
  <si>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</si>
  <si>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</si>
  <si>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</si>
  <si>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</si>
  <si>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</si>
  <si>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</si>
  <si>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</si>
  <si>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</si>
  <si>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</si>
  <si>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</si>
  <si>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</si>
  <si>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</si>
  <si>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</si>
  <si>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</si>
  <si>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</si>
  <si>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</si>
  <si>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</si>
  <si>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</si>
  <si>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</si>
  <si>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</si>
  <si>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</si>
  <si>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</si>
  <si>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</si>
  <si>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</si>
  <si>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</si>
  <si>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</si>
  <si>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</si>
  <si>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</si>
  <si>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</si>
  <si>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</si>
  <si>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</si>
  <si>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</si>
  <si>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</si>
  <si>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</si>
  <si>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</si>
  <si>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</si>
  <si>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</si>
  <si>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</si>
  <si>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</si>
  <si>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</si>
  <si>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</si>
  <si>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</si>
  <si>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</si>
  <si>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</si>
  <si>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</si>
  <si>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</si>
  <si>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</si>
  <si>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</si>
  <si>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</si>
  <si>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</si>
  <si>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</si>
  <si>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</si>
  <si>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</si>
  <si>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</si>
  <si>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</si>
  <si>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</si>
  <si>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</si>
  <si>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</si>
  <si>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</si>
  <si>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</si>
  <si>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</si>
  <si>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</si>
  <si>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</si>
  <si>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</si>
  <si>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</si>
  <si>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</si>
  <si>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</si>
  <si>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</si>
  <si>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</si>
  <si>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</si>
  <si>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</si>
  <si>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</si>
  <si>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</si>
  <si>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</si>
  <si>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</si>
  <si>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</si>
  <si>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</si>
  <si>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</si>
  <si>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</si>
  <si>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</si>
  <si>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</si>
  <si>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</si>
  <si>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</si>
  <si>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</si>
  <si>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</si>
  <si>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</si>
  <si>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</si>
  <si>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</si>
  <si>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</si>
  <si>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</si>
  <si>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</si>
  <si>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</si>
  <si>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</si>
  <si>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</si>
  <si>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</si>
  <si>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</si>
  <si>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</si>
  <si>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</si>
  <si>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</si>
  <si>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</si>
  <si>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</si>
  <si>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</si>
  <si>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</si>
  <si>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</si>
  <si>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</si>
  <si>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</si>
  <si>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</si>
  <si>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</si>
  <si>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</si>
  <si>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</si>
  <si>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</si>
  <si>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</si>
  <si>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</si>
  <si>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</si>
  <si>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</si>
  <si>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</si>
  <si>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</si>
  <si>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</si>
  <si>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</si>
  <si>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</si>
  <si>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</si>
  <si>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</si>
  <si>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</si>
  <si>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</si>
  <si>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</si>
  <si>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</si>
  <si>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</si>
  <si>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</si>
  <si>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</si>
  <si>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</si>
  <si>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</si>
  <si>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</si>
  <si>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</si>
  <si>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</si>
  <si>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</si>
  <si>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</si>
  <si>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</si>
  <si>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</si>
  <si>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</si>
  <si>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</si>
  <si>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</si>
  <si>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</si>
  <si>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</si>
  <si>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</si>
  <si>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</si>
  <si>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</si>
  <si>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</si>
  <si>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</si>
  <si>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</si>
  <si>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</si>
  <si>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</si>
  <si>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</si>
  <si>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</si>
  <si>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</si>
  <si>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</si>
  <si>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</si>
  <si>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</si>
  <si>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</si>
  <si>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</si>
  <si>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</si>
  <si>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</si>
  <si>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</si>
  <si>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</si>
  <si>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</si>
  <si>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</si>
  <si>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</si>
  <si>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</si>
  <si>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</si>
  <si>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</si>
  <si>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</si>
  <si>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</si>
  <si>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</si>
  <si>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</si>
  <si>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</si>
  <si>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</si>
  <si>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</si>
  <si>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</si>
  <si>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</si>
  <si>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</si>
  <si>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</si>
  <si>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</si>
  <si>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</si>
  <si>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</si>
  <si>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</si>
  <si>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</si>
  <si>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</si>
  <si>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</si>
  <si>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</si>
  <si>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</si>
  <si>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</si>
  <si>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</si>
  <si>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</si>
  <si>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</si>
  <si>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</si>
  <si>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</si>
  <si>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</si>
  <si>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</si>
  <si>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</si>
  <si>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</si>
  <si>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</si>
  <si>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</si>
  <si>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</si>
  <si>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</si>
  <si>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</si>
  <si>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</si>
  <si>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</si>
  <si>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</si>
  <si>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</si>
  <si>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</si>
  <si>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</si>
  <si>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</si>
  <si>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</si>
  <si>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</si>
  <si>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</si>
  <si>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</si>
  <si>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</si>
  <si>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</si>
  <si>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</si>
  <si>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</si>
  <si>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</si>
  <si>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</si>
  <si>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</si>
  <si>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</si>
  <si>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</si>
  <si>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</si>
  <si>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</si>
  <si>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</si>
  <si>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</si>
  <si>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</si>
  <si>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</si>
  <si>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</si>
  <si>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</si>
  <si>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</si>
  <si>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</si>
  <si>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</si>
  <si>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</si>
  <si>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</si>
  <si>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</si>
  <si>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</si>
  <si>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</si>
  <si>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</si>
  <si>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</si>
  <si>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</si>
  <si>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</si>
  <si>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</si>
  <si>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</si>
  <si>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</si>
  <si>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</si>
  <si>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</si>
  <si>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</si>
  <si>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</si>
  <si>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</si>
  <si>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</si>
  <si>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</si>
  <si>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</si>
  <si>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</si>
  <si>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</si>
  <si>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</si>
  <si>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</si>
  <si>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</si>
  <si>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</si>
  <si>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</si>
  <si>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</si>
  <si>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</si>
  <si>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</si>
  <si>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</si>
  <si>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</si>
  <si>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</si>
  <si>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</si>
  <si>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</si>
  <si>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</si>
  <si>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</si>
  <si>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</si>
  <si>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</si>
  <si>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</si>
  <si>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</si>
  <si>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</si>
  <si>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</si>
  <si>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</si>
  <si>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</si>
  <si>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</si>
  <si>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</si>
  <si>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</si>
  <si>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</si>
  <si>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</si>
  <si>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</si>
  <si>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</si>
  <si>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</si>
  <si>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</si>
  <si>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</si>
  <si>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</si>
  <si>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</si>
  <si>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</si>
  <si>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</si>
  <si>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</si>
  <si>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</si>
  <si>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</si>
  <si>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</si>
  <si>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</si>
  <si>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</si>
  <si>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</si>
  <si>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</si>
  <si>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</si>
  <si>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</si>
  <si>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</si>
  <si>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</si>
  <si>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</si>
  <si>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</si>
  <si>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</si>
  <si>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</si>
  <si>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</si>
  <si>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</si>
  <si>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</si>
  <si>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</si>
  <si>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</si>
  <si>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</si>
  <si>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</si>
  <si>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</si>
  <si>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</si>
  <si>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</si>
  <si>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</si>
  <si>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</si>
  <si>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</si>
  <si>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</si>
  <si>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</si>
  <si>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</si>
  <si>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</si>
  <si>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</si>
  <si>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</si>
  <si>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</si>
  <si>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</si>
  <si>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</si>
  <si>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</si>
  <si>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</si>
  <si>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</si>
  <si>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</si>
  <si>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</si>
  <si>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</si>
  <si>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</si>
  <si>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</si>
  <si>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</si>
  <si>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</si>
  <si>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</si>
  <si>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</si>
  <si>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</si>
  <si>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</si>
  <si>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</si>
  <si>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</si>
  <si>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</si>
  <si>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</si>
  <si>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</si>
  <si>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</si>
  <si>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</si>
  <si>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</si>
  <si>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</si>
  <si>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</si>
  <si>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</si>
  <si>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</si>
  <si>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</si>
  <si>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</si>
  <si>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</si>
  <si>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</si>
  <si>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</si>
  <si>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</si>
  <si>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</si>
  <si>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</si>
  <si>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</si>
  <si>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</si>
  <si>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</si>
  <si>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</si>
  <si>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</si>
  <si>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</si>
  <si>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</si>
  <si>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</si>
  <si>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</si>
  <si>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</si>
  <si>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</si>
  <si>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</si>
  <si>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</si>
  <si>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</si>
  <si>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</si>
  <si>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</si>
  <si>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</si>
  <si>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</si>
  <si>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</si>
  <si>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</si>
  <si>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</si>
  <si>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</si>
  <si>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</si>
  <si>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</si>
  <si>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</si>
  <si>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</si>
  <si>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</si>
  <si>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</si>
  <si>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</si>
  <si>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</si>
  <si>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</si>
  <si>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</si>
  <si>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</si>
  <si>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</si>
  <si>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</si>
  <si>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</si>
  <si>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</si>
  <si>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</si>
  <si>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</si>
  <si>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</si>
  <si>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</si>
  <si>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</si>
  <si>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</si>
  <si>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</si>
  <si>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</si>
  <si>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</si>
  <si>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</si>
  <si>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</si>
  <si>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</si>
  <si>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</si>
  <si>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</si>
  <si>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</si>
  <si>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</si>
  <si>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</si>
  <si>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</si>
  <si>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</si>
  <si>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</si>
  <si>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</si>
  <si>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</si>
  <si>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</si>
  <si>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</si>
  <si>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</si>
  <si>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</si>
  <si>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</si>
  <si>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</si>
  <si>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</si>
  <si>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</si>
  <si>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</si>
  <si>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</si>
  <si>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</si>
  <si>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</si>
  <si>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</si>
  <si>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</si>
  <si>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</si>
  <si>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</si>
  <si>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</si>
  <si>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</si>
  <si>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</si>
  <si>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</si>
  <si>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</si>
  <si>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</si>
  <si>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</si>
  <si>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</si>
  <si>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</si>
  <si>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</si>
  <si>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</si>
  <si>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</si>
  <si>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</si>
  <si>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</si>
  <si>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</si>
  <si>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</si>
  <si>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</si>
  <si>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</si>
  <si>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</si>
  <si>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</si>
  <si>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</si>
  <si>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</si>
  <si>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</si>
  <si>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</si>
  <si>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</si>
  <si>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</si>
  <si>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</si>
  <si>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</si>
  <si>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</si>
  <si>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</si>
  <si>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</si>
  <si>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</si>
  <si>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</si>
  <si>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</si>
  <si>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</si>
  <si>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</si>
  <si>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</si>
  <si>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</si>
  <si>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</si>
  <si>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</si>
  <si>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</si>
  <si>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</si>
  <si>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</si>
  <si>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</si>
  <si>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</si>
  <si>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</si>
  <si>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03036138</t>
  </si>
  <si>
    <t>HR</t>
  </si>
  <si>
    <t>090006523</t>
  </si>
  <si>
    <t>51228874907</t>
  </si>
  <si>
    <t>74780000P0WHNTXNI633</t>
  </si>
  <si>
    <t>2574</t>
  </si>
  <si>
    <t>Luka Ploče d.d.</t>
  </si>
  <si>
    <t>Ploče</t>
  </si>
  <si>
    <t>Trg kralja Tomislava 21</t>
  </si>
  <si>
    <t>financije@luka-ploce.hr</t>
  </si>
  <si>
    <t>www.luka-ploce.hr</t>
  </si>
  <si>
    <t>RN</t>
  </si>
  <si>
    <t>Ne</t>
  </si>
  <si>
    <t>KD</t>
  </si>
  <si>
    <t>POMORSKI SERVIS LUKA PLOČE d.o.o.</t>
  </si>
  <si>
    <t>PLOČANSKA PLOVIDBA d.o.o</t>
  </si>
  <si>
    <t>LUKA ŠPED d.o.o.</t>
  </si>
  <si>
    <t>TRG KRALJA TOMISLAVA 21</t>
  </si>
  <si>
    <t>VLADIMIRA NAZORA 47</t>
  </si>
  <si>
    <t>Lučka cesta bb</t>
  </si>
  <si>
    <t xml:space="preserve">Submitter: Luka Ploče Group </t>
  </si>
  <si>
    <t>Submitter: Luka Ploče Group</t>
  </si>
  <si>
    <t>NEW CONCRETE TECHNOLOGIES d.o.o.</t>
  </si>
  <si>
    <t>DANICA VLAHOVIĆ</t>
  </si>
  <si>
    <t>020 603 413</t>
  </si>
  <si>
    <t>d.vlahovic@luka-ploce.hr</t>
  </si>
  <si>
    <t>balance as at  31.12.2025</t>
  </si>
  <si>
    <t>for the period  01.01.2025 to 31.12.2025</t>
  </si>
  <si>
    <r>
      <t xml:space="preserve">NOTES TO FINANCIAL STATEMENTS - TFI
(drawn up for quarterly reporting periods)
Name of the issuer:   </t>
    </r>
    <r>
      <rPr>
        <u/>
        <sz val="10"/>
        <rFont val="Arial"/>
        <family val="2"/>
        <charset val="238"/>
      </rPr>
      <t xml:space="preserve">          Luka Ploče d.d                           </t>
    </r>
    <r>
      <rPr>
        <sz val="10"/>
        <rFont val="Arial"/>
        <family val="2"/>
        <charset val="238"/>
      </rPr>
      <t xml:space="preserve">
Personal identification number (OIB):   </t>
    </r>
    <r>
      <rPr>
        <u/>
        <sz val="10"/>
        <rFont val="Arial"/>
        <family val="2"/>
        <charset val="238"/>
      </rPr>
      <t xml:space="preserve">    51228874907      </t>
    </r>
    <r>
      <rPr>
        <sz val="10"/>
        <rFont val="Arial"/>
        <family val="2"/>
        <charset val="238"/>
      </rPr>
      <t xml:space="preserve">
Reporting period:</t>
    </r>
    <r>
      <rPr>
        <u/>
        <sz val="10"/>
        <rFont val="Arial"/>
        <family val="2"/>
        <charset val="238"/>
      </rPr>
      <t xml:space="preserve">   01.01.2025.-31.12.2025.                        </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r>
  </si>
  <si>
    <t xml:space="preserve">Luka Ploče Group
a) Refer to the MANAGEMENT REPORT for quarter 4 of 2025.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financial statements for the year ended 31 December 2024, have been applied to the quarterly reporting for 2025.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Controlled entities (100% owned subsidiaries)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The principle activities of the Company: port services (handling of goods), storage  and wholesale and retail services in domestic and foreign trade. Other activities of the Group include construction services, maintenance, maritime services, trading and other services.
2. Accounting policies consistent with those applied in the audited annual finacial statements for the year ended 31 December 2024, have been applied to the quarterly reporting for 2025. These are in accordance with International Financial Reporting Standards as adopted in the EU. 
3. The Group does not have any financial commitments, guarantees or contingencies that are not included in the balance sheet.
4. Refer to the MANAGEMENT REPORT for quarter 4 of 2025. 
5. The Group has liabilities relating to leases under IFRS 16 (3,983,706 EUR), long term bank borrowings for purchased PPE against which insurance policies have been secured (7,709,223  EUR) and liabilities towards the State for sold apartments sold on credit to its employees in accordance with the legal regulations of the Republic of Croatia in the ealry 1990's and which are secured by mortgages on the apartments (44,667 EUR).
6. The average number of employees during quarter 4 of 2025: 408
7. The Group has not capitalised on the cost of salaries in part or in full.
8. Deferred tax amounts to 134,059 EUR on 31 December 2025. Deferred tax liability amounts 545,115EUR on 31 December 2025.
9. The Group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2024. There were no changes to said in 2025. 
10. The share capital of the Company as at 31 December 2025 comprises 422,967 shares. The nominal value amounts to 53 EUR.
11. The Group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</si>
</sst>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1" fillId="0" borderId="0" applyNumberFormat="0" applyFill="0" applyBorder="0" applyAlignment="0" applyProtection="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1" fillId="12" borderId="3" xfId="6"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7">
    <cellStyle name="Hiperveza" xfId="6" builtinId="8"/>
    <cellStyle name="Hyperlink 2" xfId="2" xr:uid="{00000000-0005-0000-0000-000000000000}"/>
    <cellStyle name="Normal 2" xfId="3" xr:uid="{00000000-0005-0000-0000-000002000000}"/>
    <cellStyle name="Normal 2 2" xfId="5" xr:uid="{70AE2B95-4055-480F-8C0D-4334A026F4CF}"/>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vlahovic@luka-plo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13" workbookViewId="0">
      <selection activeCell="C30" sqref="C30"/>
    </sheetView>
  </sheetViews>
  <sheetFormatPr defaultColWidth="9.140625" defaultRowHeight="15" x14ac:dyDescent="0.25"/>
  <cols>
    <col min="1" max="8" width="9.140625" style="62"/>
    <col min="9" max="9" width="15.28515625" style="62" customWidth="1"/>
    <col min="10" max="10" width="12" style="62" bestFit="1" customWidth="1"/>
    <col min="11"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45658</v>
      </c>
      <c r="F4" s="130"/>
      <c r="G4" s="66" t="s">
        <v>3</v>
      </c>
      <c r="H4" s="129">
        <v>46022</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502</v>
      </c>
      <c r="D11" s="137"/>
      <c r="E11" s="80"/>
      <c r="F11" s="145" t="s">
        <v>8</v>
      </c>
      <c r="G11" s="135"/>
      <c r="H11" s="146" t="s">
        <v>503</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504</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t="s">
        <v>505</v>
      </c>
      <c r="D15" s="137"/>
      <c r="E15" s="154"/>
      <c r="F15" s="155"/>
      <c r="G15" s="86" t="s">
        <v>11</v>
      </c>
      <c r="H15" s="146" t="s">
        <v>506</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507</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508</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20340</v>
      </c>
      <c r="D21" s="147"/>
      <c r="E21" s="140"/>
      <c r="F21" s="140"/>
      <c r="G21" s="151" t="s">
        <v>509</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510</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511</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512</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396</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515</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513</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t="s">
        <v>516</v>
      </c>
      <c r="B37" s="163"/>
      <c r="C37" s="163"/>
      <c r="D37" s="163"/>
      <c r="E37" s="162" t="s">
        <v>519</v>
      </c>
      <c r="F37" s="163"/>
      <c r="G37" s="163"/>
      <c r="H37" s="163"/>
      <c r="I37" s="164"/>
      <c r="J37" s="99">
        <v>1400282</v>
      </c>
    </row>
    <row r="38" spans="1:10" x14ac:dyDescent="0.25">
      <c r="A38" s="82"/>
      <c r="B38" s="83"/>
      <c r="C38" s="90"/>
      <c r="D38" s="165"/>
      <c r="E38" s="165"/>
      <c r="F38" s="165"/>
      <c r="G38" s="165"/>
      <c r="H38" s="165"/>
      <c r="I38" s="165"/>
      <c r="J38" s="85"/>
    </row>
    <row r="39" spans="1:10" x14ac:dyDescent="0.25">
      <c r="A39" s="162" t="s">
        <v>517</v>
      </c>
      <c r="B39" s="163"/>
      <c r="C39" s="163"/>
      <c r="D39" s="164"/>
      <c r="E39" s="162" t="s">
        <v>520</v>
      </c>
      <c r="F39" s="163"/>
      <c r="G39" s="163"/>
      <c r="H39" s="163"/>
      <c r="I39" s="164"/>
      <c r="J39" s="91">
        <v>1556258</v>
      </c>
    </row>
    <row r="40" spans="1:10" x14ac:dyDescent="0.25">
      <c r="A40" s="82"/>
      <c r="B40" s="83"/>
      <c r="C40" s="90"/>
      <c r="D40" s="100"/>
      <c r="E40" s="165"/>
      <c r="F40" s="165"/>
      <c r="G40" s="165"/>
      <c r="H40" s="165"/>
      <c r="I40" s="84"/>
      <c r="J40" s="85"/>
    </row>
    <row r="41" spans="1:10" x14ac:dyDescent="0.25">
      <c r="A41" s="162" t="s">
        <v>518</v>
      </c>
      <c r="B41" s="163"/>
      <c r="C41" s="163"/>
      <c r="D41" s="164"/>
      <c r="E41" s="162" t="s">
        <v>521</v>
      </c>
      <c r="F41" s="163"/>
      <c r="G41" s="163"/>
      <c r="H41" s="163"/>
      <c r="I41" s="164"/>
      <c r="J41" s="91">
        <v>1388592</v>
      </c>
    </row>
    <row r="42" spans="1:10" x14ac:dyDescent="0.25">
      <c r="A42" s="82"/>
      <c r="B42" s="83"/>
      <c r="C42" s="90"/>
      <c r="D42" s="100"/>
      <c r="E42" s="165"/>
      <c r="F42" s="165"/>
      <c r="G42" s="165"/>
      <c r="H42" s="165"/>
      <c r="I42" s="84"/>
      <c r="J42" s="85"/>
    </row>
    <row r="43" spans="1:10" x14ac:dyDescent="0.25">
      <c r="A43" s="162" t="s">
        <v>524</v>
      </c>
      <c r="B43" s="163"/>
      <c r="C43" s="163"/>
      <c r="D43" s="164"/>
      <c r="E43" s="162" t="s">
        <v>519</v>
      </c>
      <c r="F43" s="163"/>
      <c r="G43" s="163"/>
      <c r="H43" s="163"/>
      <c r="I43" s="164"/>
      <c r="J43" s="91">
        <v>4951832</v>
      </c>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t="s">
        <v>514</v>
      </c>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t="s">
        <v>525</v>
      </c>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t="s">
        <v>526</v>
      </c>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80" t="s">
        <v>527</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3F92C93C-422E-4A87-A0C8-CDB30843D189}"/>
  </hyperlinks>
  <pageMargins left="0.78740157480314965" right="0.19685039370078741" top="0" bottom="0"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18" sqref="H118:I132"/>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528</v>
      </c>
      <c r="B2" s="187"/>
      <c r="C2" s="187"/>
      <c r="D2" s="187"/>
      <c r="E2" s="187"/>
      <c r="F2" s="187"/>
      <c r="G2" s="187"/>
      <c r="H2" s="187"/>
      <c r="I2" s="187"/>
    </row>
    <row r="3" spans="1:9" x14ac:dyDescent="0.2">
      <c r="A3" s="188" t="s">
        <v>501</v>
      </c>
      <c r="B3" s="188"/>
      <c r="C3" s="188"/>
      <c r="D3" s="188"/>
      <c r="E3" s="188"/>
      <c r="F3" s="188"/>
      <c r="G3" s="188"/>
      <c r="H3" s="188"/>
      <c r="I3" s="188"/>
    </row>
    <row r="4" spans="1:9" x14ac:dyDescent="0.2">
      <c r="A4" s="189" t="s">
        <v>522</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59589154</v>
      </c>
      <c r="I9" s="30">
        <f>I10+I17+I27+I38+I43</f>
        <v>56345068</v>
      </c>
    </row>
    <row r="10" spans="1:9" ht="12.75" customHeight="1" x14ac:dyDescent="0.2">
      <c r="A10" s="182" t="s">
        <v>50</v>
      </c>
      <c r="B10" s="182"/>
      <c r="C10" s="182"/>
      <c r="D10" s="182"/>
      <c r="E10" s="182"/>
      <c r="F10" s="182"/>
      <c r="G10" s="14">
        <v>3</v>
      </c>
      <c r="H10" s="30">
        <f>H11+H12+H13+H14+H15+H16</f>
        <v>1344895</v>
      </c>
      <c r="I10" s="30">
        <f>I11+I12+I13+I14+I15+I16</f>
        <v>1222531</v>
      </c>
    </row>
    <row r="11" spans="1:9" ht="12.75" customHeight="1" x14ac:dyDescent="0.2">
      <c r="A11" s="181" t="s">
        <v>499</v>
      </c>
      <c r="B11" s="181"/>
      <c r="C11" s="181"/>
      <c r="D11" s="181"/>
      <c r="E11" s="181"/>
      <c r="F11" s="181"/>
      <c r="G11" s="13">
        <v>4</v>
      </c>
      <c r="H11" s="29">
        <v>0</v>
      </c>
      <c r="I11" s="29">
        <v>0</v>
      </c>
    </row>
    <row r="12" spans="1:9" ht="22.9" customHeight="1" x14ac:dyDescent="0.2">
      <c r="A12" s="181" t="s">
        <v>498</v>
      </c>
      <c r="B12" s="181"/>
      <c r="C12" s="181"/>
      <c r="D12" s="181"/>
      <c r="E12" s="181"/>
      <c r="F12" s="181"/>
      <c r="G12" s="13">
        <v>5</v>
      </c>
      <c r="H12" s="29">
        <v>0</v>
      </c>
      <c r="I12" s="29">
        <v>0</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1344895</v>
      </c>
      <c r="I16" s="29">
        <v>1222531</v>
      </c>
    </row>
    <row r="17" spans="1:9" ht="12.75" customHeight="1" x14ac:dyDescent="0.2">
      <c r="A17" s="182" t="s">
        <v>55</v>
      </c>
      <c r="B17" s="182"/>
      <c r="C17" s="182"/>
      <c r="D17" s="182"/>
      <c r="E17" s="182"/>
      <c r="F17" s="182"/>
      <c r="G17" s="14">
        <v>10</v>
      </c>
      <c r="H17" s="30">
        <f>H18+H19+H20+H21+H22+H23+H24+H25+H26</f>
        <v>57688861</v>
      </c>
      <c r="I17" s="30">
        <f>I18+I19+I20+I21+I22+I23+I24+I25+I26</f>
        <v>54570251</v>
      </c>
    </row>
    <row r="18" spans="1:9" ht="12.75" customHeight="1" x14ac:dyDescent="0.2">
      <c r="A18" s="181" t="s">
        <v>56</v>
      </c>
      <c r="B18" s="181"/>
      <c r="C18" s="181"/>
      <c r="D18" s="181"/>
      <c r="E18" s="181"/>
      <c r="F18" s="181"/>
      <c r="G18" s="13">
        <v>11</v>
      </c>
      <c r="H18" s="29">
        <v>4650527</v>
      </c>
      <c r="I18" s="29">
        <v>4449611</v>
      </c>
    </row>
    <row r="19" spans="1:9" ht="12.75" customHeight="1" x14ac:dyDescent="0.2">
      <c r="A19" s="181" t="s">
        <v>57</v>
      </c>
      <c r="B19" s="181"/>
      <c r="C19" s="181"/>
      <c r="D19" s="181"/>
      <c r="E19" s="181"/>
      <c r="F19" s="181"/>
      <c r="G19" s="13">
        <v>12</v>
      </c>
      <c r="H19" s="29">
        <v>1045924</v>
      </c>
      <c r="I19" s="29">
        <v>1742131</v>
      </c>
    </row>
    <row r="20" spans="1:9" ht="12.75" customHeight="1" x14ac:dyDescent="0.2">
      <c r="A20" s="181" t="s">
        <v>58</v>
      </c>
      <c r="B20" s="181"/>
      <c r="C20" s="181"/>
      <c r="D20" s="181"/>
      <c r="E20" s="181"/>
      <c r="F20" s="181"/>
      <c r="G20" s="13">
        <v>13</v>
      </c>
      <c r="H20" s="29">
        <v>47330104</v>
      </c>
      <c r="I20" s="29">
        <v>44833630</v>
      </c>
    </row>
    <row r="21" spans="1:9" ht="12.75" customHeight="1" x14ac:dyDescent="0.2">
      <c r="A21" s="181" t="s">
        <v>59</v>
      </c>
      <c r="B21" s="181"/>
      <c r="C21" s="181"/>
      <c r="D21" s="181"/>
      <c r="E21" s="181"/>
      <c r="F21" s="181"/>
      <c r="G21" s="13">
        <v>14</v>
      </c>
      <c r="H21" s="29">
        <v>3758047</v>
      </c>
      <c r="I21" s="29">
        <v>3318055</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713231</v>
      </c>
      <c r="I24" s="29">
        <v>94175</v>
      </c>
    </row>
    <row r="25" spans="1:9" ht="12.75" customHeight="1" x14ac:dyDescent="0.2">
      <c r="A25" s="181" t="s">
        <v>63</v>
      </c>
      <c r="B25" s="181"/>
      <c r="C25" s="181"/>
      <c r="D25" s="181"/>
      <c r="E25" s="181"/>
      <c r="F25" s="181"/>
      <c r="G25" s="13">
        <v>18</v>
      </c>
      <c r="H25" s="29">
        <v>25183</v>
      </c>
      <c r="I25" s="29">
        <v>21407</v>
      </c>
    </row>
    <row r="26" spans="1:9" ht="12.75" customHeight="1" x14ac:dyDescent="0.2">
      <c r="A26" s="181" t="s">
        <v>64</v>
      </c>
      <c r="B26" s="181"/>
      <c r="C26" s="181"/>
      <c r="D26" s="181"/>
      <c r="E26" s="181"/>
      <c r="F26" s="181"/>
      <c r="G26" s="13">
        <v>19</v>
      </c>
      <c r="H26" s="29">
        <v>165845</v>
      </c>
      <c r="I26" s="29">
        <v>111242</v>
      </c>
    </row>
    <row r="27" spans="1:9" ht="12.75" customHeight="1" x14ac:dyDescent="0.2">
      <c r="A27" s="182" t="s">
        <v>65</v>
      </c>
      <c r="B27" s="182"/>
      <c r="C27" s="182"/>
      <c r="D27" s="182"/>
      <c r="E27" s="182"/>
      <c r="F27" s="182"/>
      <c r="G27" s="14">
        <v>20</v>
      </c>
      <c r="H27" s="30">
        <f>SUM(H28:H37)</f>
        <v>304327</v>
      </c>
      <c r="I27" s="30">
        <f>SUM(I28:I37)</f>
        <v>347205</v>
      </c>
    </row>
    <row r="28" spans="1:9" ht="12.75" customHeight="1" x14ac:dyDescent="0.2">
      <c r="A28" s="181" t="s">
        <v>66</v>
      </c>
      <c r="B28" s="181"/>
      <c r="C28" s="181"/>
      <c r="D28" s="181"/>
      <c r="E28" s="181"/>
      <c r="F28" s="181"/>
      <c r="G28" s="13">
        <v>21</v>
      </c>
      <c r="H28" s="29">
        <v>0</v>
      </c>
      <c r="I28" s="29">
        <v>0</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158000</v>
      </c>
      <c r="I31" s="29">
        <v>200878</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146327</v>
      </c>
      <c r="I35" s="29">
        <v>146327</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78415</v>
      </c>
      <c r="I38" s="30">
        <f>I39+I40+I41+I42</f>
        <v>71022</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78415</v>
      </c>
      <c r="I42" s="29">
        <v>71022</v>
      </c>
    </row>
    <row r="43" spans="1:9" ht="12.75" customHeight="1" x14ac:dyDescent="0.2">
      <c r="A43" s="181" t="s">
        <v>81</v>
      </c>
      <c r="B43" s="181"/>
      <c r="C43" s="181"/>
      <c r="D43" s="181"/>
      <c r="E43" s="181"/>
      <c r="F43" s="181"/>
      <c r="G43" s="13">
        <v>36</v>
      </c>
      <c r="H43" s="29">
        <v>172656</v>
      </c>
      <c r="I43" s="29">
        <v>134059</v>
      </c>
    </row>
    <row r="44" spans="1:9" ht="12.75" customHeight="1" x14ac:dyDescent="0.2">
      <c r="A44" s="183" t="s">
        <v>82</v>
      </c>
      <c r="B44" s="183"/>
      <c r="C44" s="183"/>
      <c r="D44" s="183"/>
      <c r="E44" s="183"/>
      <c r="F44" s="183"/>
      <c r="G44" s="14">
        <v>37</v>
      </c>
      <c r="H44" s="30">
        <f>H45+H53+H60+H70</f>
        <v>44765813</v>
      </c>
      <c r="I44" s="30">
        <f>I45+I53+I60+I70</f>
        <v>47688192</v>
      </c>
    </row>
    <row r="45" spans="1:9" ht="12.75" customHeight="1" x14ac:dyDescent="0.2">
      <c r="A45" s="182" t="s">
        <v>83</v>
      </c>
      <c r="B45" s="182"/>
      <c r="C45" s="182"/>
      <c r="D45" s="182"/>
      <c r="E45" s="182"/>
      <c r="F45" s="182"/>
      <c r="G45" s="14">
        <v>38</v>
      </c>
      <c r="H45" s="30">
        <f>SUM(H46:H52)</f>
        <v>1068196</v>
      </c>
      <c r="I45" s="30">
        <f>SUM(I46:I52)</f>
        <v>1156119</v>
      </c>
    </row>
    <row r="46" spans="1:9" ht="12.75" customHeight="1" x14ac:dyDescent="0.2">
      <c r="A46" s="181" t="s">
        <v>84</v>
      </c>
      <c r="B46" s="181"/>
      <c r="C46" s="181"/>
      <c r="D46" s="181"/>
      <c r="E46" s="181"/>
      <c r="F46" s="181"/>
      <c r="G46" s="13">
        <v>39</v>
      </c>
      <c r="H46" s="29">
        <v>1059994</v>
      </c>
      <c r="I46" s="29">
        <v>1147917</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8202</v>
      </c>
      <c r="I49" s="29">
        <v>8202</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19875064</v>
      </c>
      <c r="I53" s="30">
        <f>SUM(I54:I59)</f>
        <v>11475187</v>
      </c>
    </row>
    <row r="54" spans="1:9" ht="12.75" customHeight="1" x14ac:dyDescent="0.2">
      <c r="A54" s="181" t="s">
        <v>92</v>
      </c>
      <c r="B54" s="181"/>
      <c r="C54" s="181"/>
      <c r="D54" s="181"/>
      <c r="E54" s="181"/>
      <c r="F54" s="181"/>
      <c r="G54" s="13">
        <v>47</v>
      </c>
      <c r="H54" s="29">
        <v>0</v>
      </c>
      <c r="I54" s="29">
        <v>0</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18294532</v>
      </c>
      <c r="I56" s="29">
        <v>10378364</v>
      </c>
    </row>
    <row r="57" spans="1:9" ht="12.75" customHeight="1" x14ac:dyDescent="0.2">
      <c r="A57" s="181" t="s">
        <v>95</v>
      </c>
      <c r="B57" s="181"/>
      <c r="C57" s="181"/>
      <c r="D57" s="181"/>
      <c r="E57" s="181"/>
      <c r="F57" s="181"/>
      <c r="G57" s="13">
        <v>50</v>
      </c>
      <c r="H57" s="29">
        <v>1614</v>
      </c>
      <c r="I57" s="29">
        <v>1013</v>
      </c>
    </row>
    <row r="58" spans="1:9" ht="12.75" customHeight="1" x14ac:dyDescent="0.2">
      <c r="A58" s="181" t="s">
        <v>96</v>
      </c>
      <c r="B58" s="181"/>
      <c r="C58" s="181"/>
      <c r="D58" s="181"/>
      <c r="E58" s="181"/>
      <c r="F58" s="181"/>
      <c r="G58" s="13">
        <v>51</v>
      </c>
      <c r="H58" s="29">
        <v>785982</v>
      </c>
      <c r="I58" s="29">
        <v>742909</v>
      </c>
    </row>
    <row r="59" spans="1:9" ht="12.75" customHeight="1" x14ac:dyDescent="0.2">
      <c r="A59" s="181" t="s">
        <v>97</v>
      </c>
      <c r="B59" s="181"/>
      <c r="C59" s="181"/>
      <c r="D59" s="181"/>
      <c r="E59" s="181"/>
      <c r="F59" s="181"/>
      <c r="G59" s="13">
        <v>52</v>
      </c>
      <c r="H59" s="29">
        <v>792936</v>
      </c>
      <c r="I59" s="29">
        <v>352901</v>
      </c>
    </row>
    <row r="60" spans="1:9" ht="12.75" customHeight="1" x14ac:dyDescent="0.2">
      <c r="A60" s="182" t="s">
        <v>98</v>
      </c>
      <c r="B60" s="182"/>
      <c r="C60" s="182"/>
      <c r="D60" s="182"/>
      <c r="E60" s="182"/>
      <c r="F60" s="182"/>
      <c r="G60" s="14">
        <v>53</v>
      </c>
      <c r="H60" s="30">
        <f>SUM(H61:H69)</f>
        <v>942992</v>
      </c>
      <c r="I60" s="30">
        <f>SUM(I61:I69)</f>
        <v>919766</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42025</v>
      </c>
      <c r="I67" s="29">
        <v>52130</v>
      </c>
    </row>
    <row r="68" spans="1:9" ht="12.75" customHeight="1" x14ac:dyDescent="0.2">
      <c r="A68" s="181" t="s">
        <v>106</v>
      </c>
      <c r="B68" s="181"/>
      <c r="C68" s="181"/>
      <c r="D68" s="181"/>
      <c r="E68" s="181"/>
      <c r="F68" s="181"/>
      <c r="G68" s="13">
        <v>61</v>
      </c>
      <c r="H68" s="29">
        <v>900967</v>
      </c>
      <c r="I68" s="29">
        <v>867636</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22879561</v>
      </c>
      <c r="I70" s="29">
        <v>34137120</v>
      </c>
    </row>
    <row r="71" spans="1:9" ht="12.75" customHeight="1" x14ac:dyDescent="0.2">
      <c r="A71" s="197" t="s">
        <v>109</v>
      </c>
      <c r="B71" s="197"/>
      <c r="C71" s="197"/>
      <c r="D71" s="197"/>
      <c r="E71" s="197"/>
      <c r="F71" s="197"/>
      <c r="G71" s="13">
        <v>64</v>
      </c>
      <c r="H71" s="29">
        <v>169580</v>
      </c>
      <c r="I71" s="29">
        <v>84949</v>
      </c>
    </row>
    <row r="72" spans="1:9" ht="12.75" customHeight="1" x14ac:dyDescent="0.2">
      <c r="A72" s="183" t="s">
        <v>110</v>
      </c>
      <c r="B72" s="183"/>
      <c r="C72" s="183"/>
      <c r="D72" s="183"/>
      <c r="E72" s="183"/>
      <c r="F72" s="183"/>
      <c r="G72" s="14">
        <v>65</v>
      </c>
      <c r="H72" s="30">
        <f>H8+H9+H44+H71</f>
        <v>104524547</v>
      </c>
      <c r="I72" s="30">
        <f>I8+I9+I44+I71</f>
        <v>104118209</v>
      </c>
    </row>
    <row r="73" spans="1:9" ht="12.75" customHeight="1" x14ac:dyDescent="0.2">
      <c r="A73" s="197" t="s">
        <v>111</v>
      </c>
      <c r="B73" s="197"/>
      <c r="C73" s="197"/>
      <c r="D73" s="197"/>
      <c r="E73" s="197"/>
      <c r="F73" s="197"/>
      <c r="G73" s="13">
        <v>66</v>
      </c>
      <c r="H73" s="29">
        <v>0</v>
      </c>
      <c r="I73" s="29">
        <v>0</v>
      </c>
    </row>
    <row r="74" spans="1:9" x14ac:dyDescent="0.2">
      <c r="A74" s="199" t="s">
        <v>112</v>
      </c>
      <c r="B74" s="200"/>
      <c r="C74" s="200"/>
      <c r="D74" s="200"/>
      <c r="E74" s="200"/>
      <c r="F74" s="200"/>
      <c r="G74" s="200"/>
      <c r="H74" s="200"/>
      <c r="I74" s="200"/>
    </row>
    <row r="75" spans="1:9" ht="24.75" customHeight="1" x14ac:dyDescent="0.2">
      <c r="A75" s="183" t="s">
        <v>500</v>
      </c>
      <c r="B75" s="183"/>
      <c r="C75" s="183"/>
      <c r="D75" s="183"/>
      <c r="E75" s="183"/>
      <c r="F75" s="183"/>
      <c r="G75" s="14">
        <v>67</v>
      </c>
      <c r="H75" s="30">
        <f>H76+H77+H78+H84+H85+H91+H94+H97</f>
        <v>82687340</v>
      </c>
      <c r="I75" s="30">
        <f>I76+I77+I78+I84+I85+I91+I94+I97</f>
        <v>87879472</v>
      </c>
    </row>
    <row r="76" spans="1:9" ht="12.75" customHeight="1" x14ac:dyDescent="0.2">
      <c r="A76" s="181" t="s">
        <v>113</v>
      </c>
      <c r="B76" s="181"/>
      <c r="C76" s="181"/>
      <c r="D76" s="181"/>
      <c r="E76" s="181"/>
      <c r="F76" s="181"/>
      <c r="G76" s="13">
        <v>68</v>
      </c>
      <c r="H76" s="29">
        <v>22417251</v>
      </c>
      <c r="I76" s="29">
        <v>22417251</v>
      </c>
    </row>
    <row r="77" spans="1:9" ht="12.75" customHeight="1" x14ac:dyDescent="0.2">
      <c r="A77" s="181" t="s">
        <v>114</v>
      </c>
      <c r="B77" s="181"/>
      <c r="C77" s="181"/>
      <c r="D77" s="181"/>
      <c r="E77" s="181"/>
      <c r="F77" s="181"/>
      <c r="G77" s="13">
        <v>69</v>
      </c>
      <c r="H77" s="29">
        <v>11731516</v>
      </c>
      <c r="I77" s="29">
        <v>11731516</v>
      </c>
    </row>
    <row r="78" spans="1:9" ht="12.75" customHeight="1" x14ac:dyDescent="0.2">
      <c r="A78" s="182" t="s">
        <v>115</v>
      </c>
      <c r="B78" s="182"/>
      <c r="C78" s="182"/>
      <c r="D78" s="182"/>
      <c r="E78" s="182"/>
      <c r="F78" s="182"/>
      <c r="G78" s="14">
        <v>70</v>
      </c>
      <c r="H78" s="30">
        <f>SUM(H79:H83)</f>
        <v>5201058</v>
      </c>
      <c r="I78" s="30">
        <f>SUM(I79:I83)</f>
        <v>5201058</v>
      </c>
    </row>
    <row r="79" spans="1:9" ht="12.75" customHeight="1" x14ac:dyDescent="0.2">
      <c r="A79" s="181" t="s">
        <v>116</v>
      </c>
      <c r="B79" s="181"/>
      <c r="C79" s="181"/>
      <c r="D79" s="181"/>
      <c r="E79" s="181"/>
      <c r="F79" s="181"/>
      <c r="G79" s="13">
        <v>71</v>
      </c>
      <c r="H79" s="29">
        <v>1122747</v>
      </c>
      <c r="I79" s="29">
        <v>1122747</v>
      </c>
    </row>
    <row r="80" spans="1:9" ht="12.75" customHeight="1" x14ac:dyDescent="0.2">
      <c r="A80" s="181" t="s">
        <v>117</v>
      </c>
      <c r="B80" s="181"/>
      <c r="C80" s="181"/>
      <c r="D80" s="181"/>
      <c r="E80" s="181"/>
      <c r="F80" s="181"/>
      <c r="G80" s="13">
        <v>72</v>
      </c>
      <c r="H80" s="29">
        <v>1181838</v>
      </c>
      <c r="I80" s="29">
        <v>1181838</v>
      </c>
    </row>
    <row r="81" spans="1:9" ht="12.75" customHeight="1" x14ac:dyDescent="0.2">
      <c r="A81" s="181" t="s">
        <v>118</v>
      </c>
      <c r="B81" s="181"/>
      <c r="C81" s="181"/>
      <c r="D81" s="181"/>
      <c r="E81" s="181"/>
      <c r="F81" s="181"/>
      <c r="G81" s="13">
        <v>73</v>
      </c>
      <c r="H81" s="29">
        <v>-141524</v>
      </c>
      <c r="I81" s="29">
        <v>-141524</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3037997</v>
      </c>
      <c r="I83" s="29">
        <v>3037997</v>
      </c>
    </row>
    <row r="84" spans="1:9" ht="12.75" customHeight="1" x14ac:dyDescent="0.2">
      <c r="A84" s="198" t="s">
        <v>121</v>
      </c>
      <c r="B84" s="198"/>
      <c r="C84" s="198"/>
      <c r="D84" s="198"/>
      <c r="E84" s="198"/>
      <c r="F84" s="198"/>
      <c r="G84" s="107">
        <v>76</v>
      </c>
      <c r="H84" s="108">
        <v>0</v>
      </c>
      <c r="I84" s="108">
        <v>0</v>
      </c>
    </row>
    <row r="85" spans="1:9" ht="12.75" customHeight="1" x14ac:dyDescent="0.2">
      <c r="A85" s="182" t="s">
        <v>393</v>
      </c>
      <c r="B85" s="182"/>
      <c r="C85" s="182"/>
      <c r="D85" s="182"/>
      <c r="E85" s="182"/>
      <c r="F85" s="182"/>
      <c r="G85" s="14">
        <v>77</v>
      </c>
      <c r="H85" s="30">
        <f>H86+H87+H88+H89+H90</f>
        <v>0</v>
      </c>
      <c r="I85" s="30">
        <f>I86+I87+I88+I89+I90</f>
        <v>0</v>
      </c>
    </row>
    <row r="86" spans="1:9" ht="25.5" customHeight="1" x14ac:dyDescent="0.2">
      <c r="A86" s="181" t="s">
        <v>394</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395</v>
      </c>
      <c r="B89" s="181"/>
      <c r="C89" s="181"/>
      <c r="D89" s="181"/>
      <c r="E89" s="181"/>
      <c r="F89" s="181"/>
      <c r="G89" s="13">
        <v>81</v>
      </c>
      <c r="H89" s="29">
        <v>0</v>
      </c>
      <c r="I89" s="29">
        <v>0</v>
      </c>
    </row>
    <row r="90" spans="1:9" ht="25.5" customHeight="1" x14ac:dyDescent="0.2">
      <c r="A90" s="181" t="s">
        <v>396</v>
      </c>
      <c r="B90" s="181"/>
      <c r="C90" s="181"/>
      <c r="D90" s="181"/>
      <c r="E90" s="181"/>
      <c r="F90" s="181"/>
      <c r="G90" s="13">
        <v>82</v>
      </c>
      <c r="H90" s="29">
        <v>0</v>
      </c>
      <c r="I90" s="29">
        <v>0</v>
      </c>
    </row>
    <row r="91" spans="1:9" ht="24" customHeight="1" x14ac:dyDescent="0.2">
      <c r="A91" s="182" t="s">
        <v>397</v>
      </c>
      <c r="B91" s="182"/>
      <c r="C91" s="182"/>
      <c r="D91" s="182"/>
      <c r="E91" s="182"/>
      <c r="F91" s="182"/>
      <c r="G91" s="14">
        <v>83</v>
      </c>
      <c r="H91" s="30">
        <f>H92-H93</f>
        <v>36522317</v>
      </c>
      <c r="I91" s="30">
        <f>I92-I93</f>
        <v>43337515</v>
      </c>
    </row>
    <row r="92" spans="1:9" ht="12.75" customHeight="1" x14ac:dyDescent="0.2">
      <c r="A92" s="181" t="s">
        <v>124</v>
      </c>
      <c r="B92" s="181"/>
      <c r="C92" s="181"/>
      <c r="D92" s="181"/>
      <c r="E92" s="181"/>
      <c r="F92" s="181"/>
      <c r="G92" s="13">
        <v>84</v>
      </c>
      <c r="H92" s="29">
        <v>36522317</v>
      </c>
      <c r="I92" s="29">
        <v>43337515</v>
      </c>
    </row>
    <row r="93" spans="1:9" ht="12.75" customHeight="1" x14ac:dyDescent="0.2">
      <c r="A93" s="181" t="s">
        <v>125</v>
      </c>
      <c r="B93" s="181"/>
      <c r="C93" s="181"/>
      <c r="D93" s="181"/>
      <c r="E93" s="181"/>
      <c r="F93" s="181"/>
      <c r="G93" s="13">
        <v>85</v>
      </c>
      <c r="H93" s="29">
        <v>0</v>
      </c>
      <c r="I93" s="29">
        <v>0</v>
      </c>
    </row>
    <row r="94" spans="1:9" ht="12.75" customHeight="1" x14ac:dyDescent="0.2">
      <c r="A94" s="182" t="s">
        <v>398</v>
      </c>
      <c r="B94" s="182"/>
      <c r="C94" s="182"/>
      <c r="D94" s="182"/>
      <c r="E94" s="182"/>
      <c r="F94" s="182"/>
      <c r="G94" s="14">
        <v>86</v>
      </c>
      <c r="H94" s="30">
        <f>H95-H96</f>
        <v>6815198</v>
      </c>
      <c r="I94" s="30">
        <f>I95-I96</f>
        <v>5192132</v>
      </c>
    </row>
    <row r="95" spans="1:9" ht="12.75" customHeight="1" x14ac:dyDescent="0.2">
      <c r="A95" s="181" t="s">
        <v>126</v>
      </c>
      <c r="B95" s="181"/>
      <c r="C95" s="181"/>
      <c r="D95" s="181"/>
      <c r="E95" s="181"/>
      <c r="F95" s="181"/>
      <c r="G95" s="13">
        <v>87</v>
      </c>
      <c r="H95" s="29">
        <v>6815198</v>
      </c>
      <c r="I95" s="29">
        <v>5192132</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399</v>
      </c>
      <c r="B98" s="183"/>
      <c r="C98" s="183"/>
      <c r="D98" s="183"/>
      <c r="E98" s="183"/>
      <c r="F98" s="183"/>
      <c r="G98" s="14">
        <v>90</v>
      </c>
      <c r="H98" s="30">
        <f>SUM(H99:H104)</f>
        <v>954962</v>
      </c>
      <c r="I98" s="30">
        <f>SUM(I99:I104)</f>
        <v>646932</v>
      </c>
    </row>
    <row r="99" spans="1:9" ht="31.9" customHeight="1" x14ac:dyDescent="0.2">
      <c r="A99" s="181" t="s">
        <v>129</v>
      </c>
      <c r="B99" s="181"/>
      <c r="C99" s="181"/>
      <c r="D99" s="181"/>
      <c r="E99" s="181"/>
      <c r="F99" s="181"/>
      <c r="G99" s="13">
        <v>91</v>
      </c>
      <c r="H99" s="29">
        <v>936973</v>
      </c>
      <c r="I99" s="29">
        <v>643261</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17989</v>
      </c>
      <c r="I101" s="29">
        <v>3671</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400</v>
      </c>
      <c r="B105" s="183"/>
      <c r="C105" s="183"/>
      <c r="D105" s="183"/>
      <c r="E105" s="183"/>
      <c r="F105" s="183"/>
      <c r="G105" s="14">
        <v>97</v>
      </c>
      <c r="H105" s="30">
        <f>SUM(H106:H116)</f>
        <v>16103263</v>
      </c>
      <c r="I105" s="30">
        <f>SUM(I106:I116)</f>
        <v>12068292</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11444628</v>
      </c>
      <c r="I111" s="29">
        <v>7724023</v>
      </c>
    </row>
    <row r="112" spans="1:9" ht="12.75" customHeight="1" x14ac:dyDescent="0.2">
      <c r="A112" s="181" t="s">
        <v>141</v>
      </c>
      <c r="B112" s="181"/>
      <c r="C112" s="181"/>
      <c r="D112" s="181"/>
      <c r="E112" s="181"/>
      <c r="F112" s="181"/>
      <c r="G112" s="13">
        <v>104</v>
      </c>
      <c r="H112" s="29">
        <v>47500</v>
      </c>
      <c r="I112" s="29">
        <v>47500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4020594</v>
      </c>
      <c r="I115" s="29">
        <v>3751654</v>
      </c>
    </row>
    <row r="116" spans="1:9" ht="12.75" customHeight="1" x14ac:dyDescent="0.2">
      <c r="A116" s="181" t="s">
        <v>145</v>
      </c>
      <c r="B116" s="181"/>
      <c r="C116" s="181"/>
      <c r="D116" s="181"/>
      <c r="E116" s="181"/>
      <c r="F116" s="181"/>
      <c r="G116" s="13">
        <v>108</v>
      </c>
      <c r="H116" s="29">
        <v>590541</v>
      </c>
      <c r="I116" s="29">
        <v>545115</v>
      </c>
    </row>
    <row r="117" spans="1:9" ht="12.75" customHeight="1" x14ac:dyDescent="0.2">
      <c r="A117" s="183" t="s">
        <v>401</v>
      </c>
      <c r="B117" s="183"/>
      <c r="C117" s="183"/>
      <c r="D117" s="183"/>
      <c r="E117" s="183"/>
      <c r="F117" s="183"/>
      <c r="G117" s="14">
        <v>109</v>
      </c>
      <c r="H117" s="30">
        <f>SUM(H118:H131)</f>
        <v>4669109</v>
      </c>
      <c r="I117" s="30">
        <f>SUM(I118:I131)</f>
        <v>3519989</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118218</v>
      </c>
      <c r="I120" s="29">
        <v>113654</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2054630</v>
      </c>
      <c r="I123" s="29">
        <v>1054249</v>
      </c>
    </row>
    <row r="124" spans="1:9" ht="12.75" customHeight="1" x14ac:dyDescent="0.2">
      <c r="A124" s="181" t="s">
        <v>152</v>
      </c>
      <c r="B124" s="181"/>
      <c r="C124" s="181"/>
      <c r="D124" s="181"/>
      <c r="E124" s="181"/>
      <c r="F124" s="181"/>
      <c r="G124" s="13">
        <v>116</v>
      </c>
      <c r="H124" s="29">
        <v>44046</v>
      </c>
      <c r="I124" s="29">
        <v>7336</v>
      </c>
    </row>
    <row r="125" spans="1:9" ht="12.75" customHeight="1" x14ac:dyDescent="0.2">
      <c r="A125" s="181" t="s">
        <v>153</v>
      </c>
      <c r="B125" s="181"/>
      <c r="C125" s="181"/>
      <c r="D125" s="181"/>
      <c r="E125" s="181"/>
      <c r="F125" s="181"/>
      <c r="G125" s="13">
        <v>117</v>
      </c>
      <c r="H125" s="29">
        <v>864446</v>
      </c>
      <c r="I125" s="29">
        <v>521625</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605474</v>
      </c>
      <c r="I127" s="29">
        <v>597840</v>
      </c>
    </row>
    <row r="128" spans="1:9" x14ac:dyDescent="0.2">
      <c r="A128" s="181" t="s">
        <v>156</v>
      </c>
      <c r="B128" s="181"/>
      <c r="C128" s="181"/>
      <c r="D128" s="181"/>
      <c r="E128" s="181"/>
      <c r="F128" s="181"/>
      <c r="G128" s="13">
        <v>120</v>
      </c>
      <c r="H128" s="29">
        <v>426142</v>
      </c>
      <c r="I128" s="29">
        <v>444970</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556153</v>
      </c>
      <c r="I131" s="29">
        <v>780315</v>
      </c>
    </row>
    <row r="132" spans="1:9" ht="22.15" customHeight="1" x14ac:dyDescent="0.2">
      <c r="A132" s="197" t="s">
        <v>160</v>
      </c>
      <c r="B132" s="197"/>
      <c r="C132" s="197"/>
      <c r="D132" s="197"/>
      <c r="E132" s="197"/>
      <c r="F132" s="197"/>
      <c r="G132" s="13">
        <v>124</v>
      </c>
      <c r="H132" s="29">
        <v>109873</v>
      </c>
      <c r="I132" s="29">
        <v>3524</v>
      </c>
    </row>
    <row r="133" spans="1:9" x14ac:dyDescent="0.2">
      <c r="A133" s="183" t="s">
        <v>402</v>
      </c>
      <c r="B133" s="183"/>
      <c r="C133" s="183"/>
      <c r="D133" s="183"/>
      <c r="E133" s="183"/>
      <c r="F133" s="183"/>
      <c r="G133" s="14">
        <v>125</v>
      </c>
      <c r="H133" s="30">
        <f>H75+H98+H105+H117+H132</f>
        <v>104524547</v>
      </c>
      <c r="I133" s="30">
        <f>I75+I98+I105+I117+I132</f>
        <v>104118209</v>
      </c>
    </row>
    <row r="134" spans="1:9" x14ac:dyDescent="0.2">
      <c r="A134" s="197" t="s">
        <v>161</v>
      </c>
      <c r="B134" s="197"/>
      <c r="C134" s="197"/>
      <c r="D134" s="197"/>
      <c r="E134" s="197"/>
      <c r="F134" s="197"/>
      <c r="G134" s="13">
        <v>126</v>
      </c>
      <c r="H134" s="29">
        <f>H133-H72</f>
        <v>0</v>
      </c>
      <c r="I134" s="29">
        <f>I133-I72</f>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98425196850393704" right="0" top="0" bottom="0" header="0.51181102362204722" footer="0.51181102362204722"/>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529</v>
      </c>
      <c r="B2" s="187"/>
      <c r="C2" s="187"/>
      <c r="D2" s="187"/>
      <c r="E2" s="187"/>
      <c r="F2" s="187"/>
      <c r="G2" s="187"/>
      <c r="H2" s="187"/>
      <c r="I2" s="187"/>
      <c r="J2" s="110"/>
      <c r="K2" s="110"/>
    </row>
    <row r="3" spans="1:11" x14ac:dyDescent="0.2">
      <c r="A3" s="208" t="s">
        <v>501</v>
      </c>
      <c r="B3" s="209"/>
      <c r="C3" s="209"/>
      <c r="D3" s="209"/>
      <c r="E3" s="209"/>
      <c r="F3" s="209"/>
      <c r="G3" s="209"/>
      <c r="H3" s="209"/>
      <c r="I3" s="209"/>
      <c r="J3" s="210"/>
      <c r="K3" s="210"/>
    </row>
    <row r="4" spans="1:11" x14ac:dyDescent="0.2">
      <c r="A4" s="211" t="s">
        <v>523</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403</v>
      </c>
      <c r="B8" s="218"/>
      <c r="C8" s="218"/>
      <c r="D8" s="218"/>
      <c r="E8" s="218"/>
      <c r="F8" s="218"/>
      <c r="G8" s="14">
        <v>1</v>
      </c>
      <c r="H8" s="111">
        <f>SUM(H9:H13)</f>
        <v>100058826</v>
      </c>
      <c r="I8" s="111">
        <f>SUM(I9:I13)</f>
        <v>19361419</v>
      </c>
      <c r="J8" s="111">
        <f>SUM(J9:J13)</f>
        <v>30417611</v>
      </c>
      <c r="K8" s="111">
        <f>SUM(K9:K13)</f>
        <v>8213941</v>
      </c>
    </row>
    <row r="9" spans="1:11" x14ac:dyDescent="0.2">
      <c r="A9" s="181" t="s">
        <v>171</v>
      </c>
      <c r="B9" s="181"/>
      <c r="C9" s="181"/>
      <c r="D9" s="181"/>
      <c r="E9" s="181"/>
      <c r="F9" s="181"/>
      <c r="G9" s="13">
        <v>2</v>
      </c>
      <c r="H9" s="29">
        <v>0</v>
      </c>
      <c r="I9" s="29">
        <v>0</v>
      </c>
      <c r="J9" s="29">
        <v>0</v>
      </c>
      <c r="K9" s="29">
        <v>0</v>
      </c>
    </row>
    <row r="10" spans="1:11" x14ac:dyDescent="0.2">
      <c r="A10" s="181" t="s">
        <v>172</v>
      </c>
      <c r="B10" s="181"/>
      <c r="C10" s="181"/>
      <c r="D10" s="181"/>
      <c r="E10" s="181"/>
      <c r="F10" s="181"/>
      <c r="G10" s="13">
        <v>3</v>
      </c>
      <c r="H10" s="29">
        <v>99654271</v>
      </c>
      <c r="I10" s="29">
        <v>19282992</v>
      </c>
      <c r="J10" s="29">
        <v>29348947</v>
      </c>
      <c r="K10" s="29">
        <v>7953172</v>
      </c>
    </row>
    <row r="11" spans="1:11" x14ac:dyDescent="0.2">
      <c r="A11" s="181" t="s">
        <v>173</v>
      </c>
      <c r="B11" s="181"/>
      <c r="C11" s="181"/>
      <c r="D11" s="181"/>
      <c r="E11" s="181"/>
      <c r="F11" s="181"/>
      <c r="G11" s="13">
        <v>4</v>
      </c>
      <c r="H11" s="29">
        <v>107771</v>
      </c>
      <c r="I11" s="29">
        <v>8642</v>
      </c>
      <c r="J11" s="29">
        <v>149828</v>
      </c>
      <c r="K11" s="29">
        <v>43444</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296784</v>
      </c>
      <c r="I13" s="29">
        <v>69785</v>
      </c>
      <c r="J13" s="29">
        <v>918836</v>
      </c>
      <c r="K13" s="29">
        <v>217325</v>
      </c>
    </row>
    <row r="14" spans="1:11" ht="22.15" customHeight="1" x14ac:dyDescent="0.2">
      <c r="A14" s="217" t="s">
        <v>404</v>
      </c>
      <c r="B14" s="218"/>
      <c r="C14" s="218"/>
      <c r="D14" s="218"/>
      <c r="E14" s="218"/>
      <c r="F14" s="218"/>
      <c r="G14" s="14">
        <v>7</v>
      </c>
      <c r="H14" s="111">
        <f>H15+H16+H20+H24+H25+H26+H29+H36</f>
        <v>91166872</v>
      </c>
      <c r="I14" s="111">
        <f>I15+I16+I20+I24+I25+I26+I29+I36</f>
        <v>20082660</v>
      </c>
      <c r="J14" s="111">
        <f>J15+J16+J20+J24+J25+J26+J29+J36</f>
        <v>23863030</v>
      </c>
      <c r="K14" s="111">
        <f>K15+K16+K20+K24+K25+K26+K29+K36</f>
        <v>6483513</v>
      </c>
    </row>
    <row r="15" spans="1:11" x14ac:dyDescent="0.2">
      <c r="A15" s="181" t="s">
        <v>176</v>
      </c>
      <c r="B15" s="181"/>
      <c r="C15" s="181"/>
      <c r="D15" s="181"/>
      <c r="E15" s="181"/>
      <c r="F15" s="181"/>
      <c r="G15" s="13">
        <v>8</v>
      </c>
      <c r="H15" s="29">
        <v>0</v>
      </c>
      <c r="I15" s="29">
        <v>0</v>
      </c>
      <c r="J15" s="29">
        <v>0</v>
      </c>
      <c r="K15" s="29">
        <v>0</v>
      </c>
    </row>
    <row r="16" spans="1:11" x14ac:dyDescent="0.2">
      <c r="A16" s="182" t="s">
        <v>405</v>
      </c>
      <c r="B16" s="182"/>
      <c r="C16" s="182"/>
      <c r="D16" s="182"/>
      <c r="E16" s="182"/>
      <c r="F16" s="182"/>
      <c r="G16" s="14">
        <v>9</v>
      </c>
      <c r="H16" s="111">
        <f>SUM(H17:H19)</f>
        <v>74553000</v>
      </c>
      <c r="I16" s="111">
        <f>SUM(I17:I19)</f>
        <v>15419424</v>
      </c>
      <c r="J16" s="111">
        <f>SUM(J17:J19)</f>
        <v>7956254</v>
      </c>
      <c r="K16" s="111">
        <f>SUM(K17:K19)</f>
        <v>2245341</v>
      </c>
    </row>
    <row r="17" spans="1:11" x14ac:dyDescent="0.2">
      <c r="A17" s="223" t="s">
        <v>177</v>
      </c>
      <c r="B17" s="223"/>
      <c r="C17" s="223"/>
      <c r="D17" s="223"/>
      <c r="E17" s="223"/>
      <c r="F17" s="223"/>
      <c r="G17" s="13">
        <v>10</v>
      </c>
      <c r="H17" s="29">
        <v>3482725</v>
      </c>
      <c r="I17" s="29">
        <v>692861</v>
      </c>
      <c r="J17" s="29">
        <v>2681967</v>
      </c>
      <c r="K17" s="29">
        <v>829242</v>
      </c>
    </row>
    <row r="18" spans="1:11" x14ac:dyDescent="0.2">
      <c r="A18" s="223" t="s">
        <v>178</v>
      </c>
      <c r="B18" s="223"/>
      <c r="C18" s="223"/>
      <c r="D18" s="223"/>
      <c r="E18" s="223"/>
      <c r="F18" s="223"/>
      <c r="G18" s="13">
        <v>11</v>
      </c>
      <c r="H18" s="29">
        <v>64403295</v>
      </c>
      <c r="I18" s="29">
        <v>12529684</v>
      </c>
      <c r="J18" s="29">
        <v>0</v>
      </c>
      <c r="K18" s="29">
        <v>0</v>
      </c>
    </row>
    <row r="19" spans="1:11" x14ac:dyDescent="0.2">
      <c r="A19" s="223" t="s">
        <v>179</v>
      </c>
      <c r="B19" s="223"/>
      <c r="C19" s="223"/>
      <c r="D19" s="223"/>
      <c r="E19" s="223"/>
      <c r="F19" s="223"/>
      <c r="G19" s="13">
        <v>12</v>
      </c>
      <c r="H19" s="29">
        <v>6666980</v>
      </c>
      <c r="I19" s="29">
        <v>2196879</v>
      </c>
      <c r="J19" s="29">
        <v>5274287</v>
      </c>
      <c r="K19" s="29">
        <v>1416099</v>
      </c>
    </row>
    <row r="20" spans="1:11" x14ac:dyDescent="0.2">
      <c r="A20" s="182" t="s">
        <v>406</v>
      </c>
      <c r="B20" s="182"/>
      <c r="C20" s="182"/>
      <c r="D20" s="182"/>
      <c r="E20" s="182"/>
      <c r="F20" s="182"/>
      <c r="G20" s="14">
        <v>13</v>
      </c>
      <c r="H20" s="111">
        <f>SUM(H21:H23)</f>
        <v>10291144</v>
      </c>
      <c r="I20" s="111">
        <f>SUM(I21:I23)</f>
        <v>2441849</v>
      </c>
      <c r="J20" s="111">
        <f>SUM(J21:J23)</f>
        <v>10215366</v>
      </c>
      <c r="K20" s="111">
        <f>SUM(K21:K23)</f>
        <v>2541181</v>
      </c>
    </row>
    <row r="21" spans="1:11" x14ac:dyDescent="0.2">
      <c r="A21" s="223" t="s">
        <v>180</v>
      </c>
      <c r="B21" s="223"/>
      <c r="C21" s="223"/>
      <c r="D21" s="223"/>
      <c r="E21" s="223"/>
      <c r="F21" s="223"/>
      <c r="G21" s="13">
        <v>14</v>
      </c>
      <c r="H21" s="29">
        <v>6479897</v>
      </c>
      <c r="I21" s="29">
        <v>1533147</v>
      </c>
      <c r="J21" s="29">
        <v>6398396</v>
      </c>
      <c r="K21" s="29">
        <v>1591235</v>
      </c>
    </row>
    <row r="22" spans="1:11" x14ac:dyDescent="0.2">
      <c r="A22" s="223" t="s">
        <v>181</v>
      </c>
      <c r="B22" s="223"/>
      <c r="C22" s="223"/>
      <c r="D22" s="223"/>
      <c r="E22" s="223"/>
      <c r="F22" s="223"/>
      <c r="G22" s="13">
        <v>15</v>
      </c>
      <c r="H22" s="29">
        <v>2452790</v>
      </c>
      <c r="I22" s="29">
        <v>568884</v>
      </c>
      <c r="J22" s="29">
        <v>2457789</v>
      </c>
      <c r="K22" s="29">
        <v>611500</v>
      </c>
    </row>
    <row r="23" spans="1:11" x14ac:dyDescent="0.2">
      <c r="A23" s="223" t="s">
        <v>182</v>
      </c>
      <c r="B23" s="223"/>
      <c r="C23" s="223"/>
      <c r="D23" s="223"/>
      <c r="E23" s="223"/>
      <c r="F23" s="223"/>
      <c r="G23" s="13">
        <v>16</v>
      </c>
      <c r="H23" s="29">
        <v>1358457</v>
      </c>
      <c r="I23" s="29">
        <v>339818</v>
      </c>
      <c r="J23" s="29">
        <v>1359181</v>
      </c>
      <c r="K23" s="29">
        <v>338446</v>
      </c>
    </row>
    <row r="24" spans="1:11" x14ac:dyDescent="0.2">
      <c r="A24" s="181" t="s">
        <v>183</v>
      </c>
      <c r="B24" s="181"/>
      <c r="C24" s="181"/>
      <c r="D24" s="181"/>
      <c r="E24" s="181"/>
      <c r="F24" s="181"/>
      <c r="G24" s="13">
        <v>17</v>
      </c>
      <c r="H24" s="29">
        <v>3508249</v>
      </c>
      <c r="I24" s="29">
        <v>975107</v>
      </c>
      <c r="J24" s="29">
        <v>3679161</v>
      </c>
      <c r="K24" s="29">
        <v>895045</v>
      </c>
    </row>
    <row r="25" spans="1:11" x14ac:dyDescent="0.2">
      <c r="A25" s="181" t="s">
        <v>184</v>
      </c>
      <c r="B25" s="181"/>
      <c r="C25" s="181"/>
      <c r="D25" s="181"/>
      <c r="E25" s="181"/>
      <c r="F25" s="181"/>
      <c r="G25" s="13">
        <v>18</v>
      </c>
      <c r="H25" s="29">
        <v>2163716</v>
      </c>
      <c r="I25" s="29">
        <v>1095525</v>
      </c>
      <c r="J25" s="29">
        <v>1662042</v>
      </c>
      <c r="K25" s="29">
        <v>469254</v>
      </c>
    </row>
    <row r="26" spans="1:11" x14ac:dyDescent="0.2">
      <c r="A26" s="182" t="s">
        <v>407</v>
      </c>
      <c r="B26" s="182"/>
      <c r="C26" s="182"/>
      <c r="D26" s="182"/>
      <c r="E26" s="182"/>
      <c r="F26" s="182"/>
      <c r="G26" s="14">
        <v>19</v>
      </c>
      <c r="H26" s="111">
        <f>H27+H28</f>
        <v>85069</v>
      </c>
      <c r="I26" s="111">
        <f>I27+I28</f>
        <v>85069</v>
      </c>
      <c r="J26" s="111">
        <f>J27+J28</f>
        <v>87269</v>
      </c>
      <c r="K26" s="111">
        <f>K27+K28</f>
        <v>70810</v>
      </c>
    </row>
    <row r="27" spans="1:11" x14ac:dyDescent="0.2">
      <c r="A27" s="223" t="s">
        <v>185</v>
      </c>
      <c r="B27" s="223"/>
      <c r="C27" s="223"/>
      <c r="D27" s="223"/>
      <c r="E27" s="223"/>
      <c r="F27" s="223"/>
      <c r="G27" s="13">
        <v>20</v>
      </c>
      <c r="H27" s="29">
        <v>9758</v>
      </c>
      <c r="I27" s="29">
        <v>9758</v>
      </c>
      <c r="J27" s="29">
        <v>34811</v>
      </c>
      <c r="K27" s="29">
        <v>18352</v>
      </c>
    </row>
    <row r="28" spans="1:11" x14ac:dyDescent="0.2">
      <c r="A28" s="223" t="s">
        <v>186</v>
      </c>
      <c r="B28" s="223"/>
      <c r="C28" s="223"/>
      <c r="D28" s="223"/>
      <c r="E28" s="223"/>
      <c r="F28" s="223"/>
      <c r="G28" s="13">
        <v>21</v>
      </c>
      <c r="H28" s="29">
        <v>75311</v>
      </c>
      <c r="I28" s="29">
        <v>75311</v>
      </c>
      <c r="J28" s="29">
        <v>52458</v>
      </c>
      <c r="K28" s="29">
        <v>52458</v>
      </c>
    </row>
    <row r="29" spans="1:11" x14ac:dyDescent="0.2">
      <c r="A29" s="182" t="s">
        <v>408</v>
      </c>
      <c r="B29" s="182"/>
      <c r="C29" s="182"/>
      <c r="D29" s="182"/>
      <c r="E29" s="182"/>
      <c r="F29" s="182"/>
      <c r="G29" s="14">
        <v>22</v>
      </c>
      <c r="H29" s="111">
        <f>SUM(H30:H35)</f>
        <v>565689</v>
      </c>
      <c r="I29" s="111">
        <f>SUM(I30:I35)</f>
        <v>65689</v>
      </c>
      <c r="J29" s="111">
        <f>SUM(J30:J35)</f>
        <v>238910</v>
      </c>
      <c r="K29" s="111">
        <f>SUM(K30:K35)</f>
        <v>238910</v>
      </c>
    </row>
    <row r="30" spans="1:11" x14ac:dyDescent="0.2">
      <c r="A30" s="223" t="s">
        <v>187</v>
      </c>
      <c r="B30" s="223"/>
      <c r="C30" s="223"/>
      <c r="D30" s="223"/>
      <c r="E30" s="223"/>
      <c r="F30" s="223"/>
      <c r="G30" s="13">
        <v>23</v>
      </c>
      <c r="H30" s="29">
        <v>549599</v>
      </c>
      <c r="I30" s="29">
        <v>49599</v>
      </c>
      <c r="J30" s="29">
        <v>238910</v>
      </c>
      <c r="K30" s="29">
        <v>238910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16090</v>
      </c>
      <c r="I35" s="29">
        <v>16090</v>
      </c>
      <c r="J35" s="29">
        <v>0</v>
      </c>
      <c r="K35" s="29">
        <v>0</v>
      </c>
    </row>
    <row r="36" spans="1:11" x14ac:dyDescent="0.2">
      <c r="A36" s="181" t="s">
        <v>193</v>
      </c>
      <c r="B36" s="181"/>
      <c r="C36" s="181"/>
      <c r="D36" s="181"/>
      <c r="E36" s="181"/>
      <c r="F36" s="181"/>
      <c r="G36" s="13">
        <v>29</v>
      </c>
      <c r="H36" s="29">
        <v>5</v>
      </c>
      <c r="I36" s="29">
        <v>-3</v>
      </c>
      <c r="J36" s="29">
        <v>24028</v>
      </c>
      <c r="K36" s="29">
        <v>22972</v>
      </c>
    </row>
    <row r="37" spans="1:11" x14ac:dyDescent="0.2">
      <c r="A37" s="217" t="s">
        <v>409</v>
      </c>
      <c r="B37" s="218"/>
      <c r="C37" s="218"/>
      <c r="D37" s="218"/>
      <c r="E37" s="218"/>
      <c r="F37" s="218"/>
      <c r="G37" s="14">
        <v>30</v>
      </c>
      <c r="H37" s="111">
        <f>SUM(H38:H47)</f>
        <v>1312324</v>
      </c>
      <c r="I37" s="111">
        <f>SUM(I38:I47)</f>
        <v>1213695</v>
      </c>
      <c r="J37" s="111">
        <f>SUM(J38:J47)</f>
        <v>472684</v>
      </c>
      <c r="K37" s="111">
        <f>SUM(K38:K47)</f>
        <v>192292</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-404</v>
      </c>
      <c r="J43" s="29">
        <v>0</v>
      </c>
      <c r="K43" s="29">
        <v>0</v>
      </c>
    </row>
    <row r="44" spans="1:11" x14ac:dyDescent="0.2">
      <c r="A44" s="181" t="s">
        <v>200</v>
      </c>
      <c r="B44" s="181"/>
      <c r="C44" s="181"/>
      <c r="D44" s="181"/>
      <c r="E44" s="181"/>
      <c r="F44" s="181"/>
      <c r="G44" s="13">
        <v>37</v>
      </c>
      <c r="H44" s="29">
        <v>124991</v>
      </c>
      <c r="I44" s="29">
        <v>66279</v>
      </c>
      <c r="J44" s="29">
        <v>459647</v>
      </c>
      <c r="K44" s="29">
        <v>181281</v>
      </c>
    </row>
    <row r="45" spans="1:11" x14ac:dyDescent="0.2">
      <c r="A45" s="181" t="s">
        <v>201</v>
      </c>
      <c r="B45" s="181"/>
      <c r="C45" s="181"/>
      <c r="D45" s="181"/>
      <c r="E45" s="181"/>
      <c r="F45" s="181"/>
      <c r="G45" s="13">
        <v>38</v>
      </c>
      <c r="H45" s="29">
        <v>1033438</v>
      </c>
      <c r="I45" s="29">
        <v>995689</v>
      </c>
      <c r="J45" s="29">
        <v>1007</v>
      </c>
      <c r="K45" s="29">
        <v>906</v>
      </c>
    </row>
    <row r="46" spans="1:11" x14ac:dyDescent="0.2">
      <c r="A46" s="181" t="s">
        <v>202</v>
      </c>
      <c r="B46" s="181"/>
      <c r="C46" s="181"/>
      <c r="D46" s="181"/>
      <c r="E46" s="181"/>
      <c r="F46" s="181"/>
      <c r="G46" s="13">
        <v>39</v>
      </c>
      <c r="H46" s="29">
        <v>4170</v>
      </c>
      <c r="I46" s="29">
        <v>4170</v>
      </c>
      <c r="J46" s="29">
        <v>10105</v>
      </c>
      <c r="K46" s="29">
        <v>10105</v>
      </c>
    </row>
    <row r="47" spans="1:11" x14ac:dyDescent="0.2">
      <c r="A47" s="181" t="s">
        <v>203</v>
      </c>
      <c r="B47" s="181"/>
      <c r="C47" s="181"/>
      <c r="D47" s="181"/>
      <c r="E47" s="181"/>
      <c r="F47" s="181"/>
      <c r="G47" s="13">
        <v>40</v>
      </c>
      <c r="H47" s="29">
        <v>149725</v>
      </c>
      <c r="I47" s="29">
        <v>147961</v>
      </c>
      <c r="J47" s="29">
        <v>1925</v>
      </c>
      <c r="K47" s="29">
        <v>0</v>
      </c>
    </row>
    <row r="48" spans="1:11" x14ac:dyDescent="0.2">
      <c r="A48" s="217" t="s">
        <v>410</v>
      </c>
      <c r="B48" s="218"/>
      <c r="C48" s="218"/>
      <c r="D48" s="218"/>
      <c r="E48" s="218"/>
      <c r="F48" s="218"/>
      <c r="G48" s="14">
        <v>41</v>
      </c>
      <c r="H48" s="111">
        <f>SUM(H49:H55)</f>
        <v>1853282</v>
      </c>
      <c r="I48" s="111">
        <f>SUM(I49:I55)</f>
        <v>732700</v>
      </c>
      <c r="J48" s="111">
        <f>SUM(J49:J55)</f>
        <v>598961</v>
      </c>
      <c r="K48" s="111">
        <f>SUM(K49:K55)</f>
        <v>200741</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753435</v>
      </c>
      <c r="I51" s="29">
        <v>159978</v>
      </c>
      <c r="J51" s="29">
        <v>483639</v>
      </c>
      <c r="K51" s="29">
        <v>103614</v>
      </c>
    </row>
    <row r="52" spans="1:11" x14ac:dyDescent="0.2">
      <c r="A52" s="219" t="s">
        <v>207</v>
      </c>
      <c r="B52" s="219"/>
      <c r="C52" s="219"/>
      <c r="D52" s="219"/>
      <c r="E52" s="219"/>
      <c r="F52" s="219"/>
      <c r="G52" s="13">
        <v>45</v>
      </c>
      <c r="H52" s="29">
        <v>1099847</v>
      </c>
      <c r="I52" s="29">
        <v>572722</v>
      </c>
      <c r="J52" s="29">
        <v>115322</v>
      </c>
      <c r="K52" s="29">
        <v>97127</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0</v>
      </c>
      <c r="I55" s="29">
        <v>0</v>
      </c>
      <c r="J55" s="29">
        <v>0</v>
      </c>
      <c r="K55" s="29">
        <v>0</v>
      </c>
    </row>
    <row r="56" spans="1:11" ht="22.15" customHeight="1" x14ac:dyDescent="0.2">
      <c r="A56" s="220" t="s">
        <v>211</v>
      </c>
      <c r="B56" s="220"/>
      <c r="C56" s="220"/>
      <c r="D56" s="220"/>
      <c r="E56" s="220"/>
      <c r="F56" s="220"/>
      <c r="G56" s="13">
        <v>49</v>
      </c>
      <c r="H56" s="29">
        <v>29943</v>
      </c>
      <c r="I56" s="29">
        <v>29943</v>
      </c>
      <c r="J56" s="29">
        <v>42877</v>
      </c>
      <c r="K56" s="29">
        <v>42877</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411</v>
      </c>
      <c r="B60" s="218"/>
      <c r="C60" s="218"/>
      <c r="D60" s="218"/>
      <c r="E60" s="218"/>
      <c r="F60" s="218"/>
      <c r="G60" s="14">
        <v>53</v>
      </c>
      <c r="H60" s="111">
        <f>H8+H37+H56+H57</f>
        <v>101401093</v>
      </c>
      <c r="I60" s="111">
        <f t="shared" ref="I60:K60" si="0">I8+I37+I56+I57</f>
        <v>20605057</v>
      </c>
      <c r="J60" s="111">
        <f t="shared" si="0"/>
        <v>30933172</v>
      </c>
      <c r="K60" s="111">
        <f t="shared" si="0"/>
        <v>8449110</v>
      </c>
    </row>
    <row r="61" spans="1:11" x14ac:dyDescent="0.2">
      <c r="A61" s="217" t="s">
        <v>412</v>
      </c>
      <c r="B61" s="218"/>
      <c r="C61" s="218"/>
      <c r="D61" s="218"/>
      <c r="E61" s="218"/>
      <c r="F61" s="218"/>
      <c r="G61" s="14">
        <v>54</v>
      </c>
      <c r="H61" s="111">
        <f>H14+H48+H58+H59</f>
        <v>93020154</v>
      </c>
      <c r="I61" s="111">
        <f t="shared" ref="I61:K61" si="1">I14+I48+I58+I59</f>
        <v>20815360</v>
      </c>
      <c r="J61" s="111">
        <f t="shared" si="1"/>
        <v>24461991</v>
      </c>
      <c r="K61" s="111">
        <f t="shared" si="1"/>
        <v>6684254</v>
      </c>
    </row>
    <row r="62" spans="1:11" x14ac:dyDescent="0.2">
      <c r="A62" s="217" t="s">
        <v>413</v>
      </c>
      <c r="B62" s="218"/>
      <c r="C62" s="218"/>
      <c r="D62" s="218"/>
      <c r="E62" s="218"/>
      <c r="F62" s="218"/>
      <c r="G62" s="14">
        <v>55</v>
      </c>
      <c r="H62" s="111">
        <f>H60-H61</f>
        <v>8380939</v>
      </c>
      <c r="I62" s="111">
        <f t="shared" ref="I62:K62" si="2">I60-I61</f>
        <v>-210303</v>
      </c>
      <c r="J62" s="111">
        <f t="shared" si="2"/>
        <v>6471181</v>
      </c>
      <c r="K62" s="111">
        <f t="shared" si="2"/>
        <v>1764856</v>
      </c>
    </row>
    <row r="63" spans="1:11" x14ac:dyDescent="0.2">
      <c r="A63" s="204" t="s">
        <v>415</v>
      </c>
      <c r="B63" s="204"/>
      <c r="C63" s="204"/>
      <c r="D63" s="204"/>
      <c r="E63" s="204"/>
      <c r="F63" s="204"/>
      <c r="G63" s="14">
        <v>56</v>
      </c>
      <c r="H63" s="111">
        <f>+IF((H60-H61)&gt;0,(H60-H61),0)</f>
        <v>8380939</v>
      </c>
      <c r="I63" s="111">
        <f t="shared" ref="I63:K63" si="3">+IF((I60-I61)&gt;0,(I60-I61),0)</f>
        <v>0</v>
      </c>
      <c r="J63" s="111">
        <f t="shared" si="3"/>
        <v>6471181</v>
      </c>
      <c r="K63" s="111">
        <f t="shared" si="3"/>
        <v>1764856</v>
      </c>
    </row>
    <row r="64" spans="1:11" x14ac:dyDescent="0.2">
      <c r="A64" s="204" t="s">
        <v>414</v>
      </c>
      <c r="B64" s="204"/>
      <c r="C64" s="204"/>
      <c r="D64" s="204"/>
      <c r="E64" s="204"/>
      <c r="F64" s="204"/>
      <c r="G64" s="14">
        <v>57</v>
      </c>
      <c r="H64" s="111">
        <f>+IF((H60-H61)&lt;0,(H60-H61),0)</f>
        <v>0</v>
      </c>
      <c r="I64" s="111">
        <f t="shared" ref="I64:K64" si="4">+IF((I60-I61)&lt;0,(I60-I61),0)</f>
        <v>-210303</v>
      </c>
      <c r="J64" s="111">
        <f t="shared" si="4"/>
        <v>0</v>
      </c>
      <c r="K64" s="111">
        <f t="shared" si="4"/>
        <v>0</v>
      </c>
    </row>
    <row r="65" spans="1:11" x14ac:dyDescent="0.2">
      <c r="A65" s="220" t="s">
        <v>215</v>
      </c>
      <c r="B65" s="220"/>
      <c r="C65" s="220"/>
      <c r="D65" s="220"/>
      <c r="E65" s="220"/>
      <c r="F65" s="220"/>
      <c r="G65" s="13">
        <v>58</v>
      </c>
      <c r="H65" s="29">
        <v>1565741</v>
      </c>
      <c r="I65" s="29">
        <v>1565741</v>
      </c>
      <c r="J65" s="29">
        <v>1279049</v>
      </c>
      <c r="K65" s="29">
        <v>1244979</v>
      </c>
    </row>
    <row r="66" spans="1:11" x14ac:dyDescent="0.2">
      <c r="A66" s="217" t="s">
        <v>416</v>
      </c>
      <c r="B66" s="218"/>
      <c r="C66" s="218"/>
      <c r="D66" s="218"/>
      <c r="E66" s="218"/>
      <c r="F66" s="218"/>
      <c r="G66" s="14">
        <v>59</v>
      </c>
      <c r="H66" s="111">
        <f>H62-H65</f>
        <v>6815198</v>
      </c>
      <c r="I66" s="111">
        <f t="shared" ref="I66:K66" si="5">I62-I65</f>
        <v>-1776044</v>
      </c>
      <c r="J66" s="111">
        <f t="shared" si="5"/>
        <v>5192132</v>
      </c>
      <c r="K66" s="111">
        <f t="shared" si="5"/>
        <v>519877</v>
      </c>
    </row>
    <row r="67" spans="1:11" x14ac:dyDescent="0.2">
      <c r="A67" s="204" t="s">
        <v>417</v>
      </c>
      <c r="B67" s="204"/>
      <c r="C67" s="204"/>
      <c r="D67" s="204"/>
      <c r="E67" s="204"/>
      <c r="F67" s="204"/>
      <c r="G67" s="14">
        <v>60</v>
      </c>
      <c r="H67" s="111">
        <f>+IF((H62-H65)&gt;0,(H62-H65),0)</f>
        <v>6815198</v>
      </c>
      <c r="I67" s="111">
        <f t="shared" ref="I67:K67" si="6">+IF((I62-I65)&gt;0,(I62-I65),0)</f>
        <v>0</v>
      </c>
      <c r="J67" s="111">
        <f t="shared" si="6"/>
        <v>5192132</v>
      </c>
      <c r="K67" s="111">
        <f t="shared" si="6"/>
        <v>519877</v>
      </c>
    </row>
    <row r="68" spans="1:11" x14ac:dyDescent="0.2">
      <c r="A68" s="204" t="s">
        <v>418</v>
      </c>
      <c r="B68" s="204"/>
      <c r="C68" s="204"/>
      <c r="D68" s="204"/>
      <c r="E68" s="204"/>
      <c r="F68" s="204"/>
      <c r="G68" s="14">
        <v>61</v>
      </c>
      <c r="H68" s="111">
        <f>+IF((H62-H65)&lt;0,(H62-H65),0)</f>
        <v>0</v>
      </c>
      <c r="I68" s="111">
        <f t="shared" ref="I68:K68" si="7">+IF((I62-I65)&lt;0,(I62-I65),0)</f>
        <v>-1776044</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419</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420</v>
      </c>
      <c r="B74" s="204"/>
      <c r="C74" s="204"/>
      <c r="D74" s="204"/>
      <c r="E74" s="204"/>
      <c r="F74" s="204"/>
      <c r="G74" s="14">
        <v>66</v>
      </c>
      <c r="H74" s="112">
        <v>0</v>
      </c>
      <c r="I74" s="112">
        <v>0</v>
      </c>
      <c r="J74" s="112">
        <v>0</v>
      </c>
      <c r="K74" s="112">
        <v>0</v>
      </c>
    </row>
    <row r="75" spans="1:11" x14ac:dyDescent="0.2">
      <c r="A75" s="204" t="s">
        <v>421</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422</v>
      </c>
      <c r="B77" s="218"/>
      <c r="C77" s="218"/>
      <c r="D77" s="218"/>
      <c r="E77" s="218"/>
      <c r="F77" s="218"/>
      <c r="G77" s="14">
        <v>68</v>
      </c>
      <c r="H77" s="112">
        <v>0</v>
      </c>
      <c r="I77" s="112">
        <v>0</v>
      </c>
      <c r="J77" s="112">
        <v>0</v>
      </c>
      <c r="K77" s="112">
        <v>0</v>
      </c>
    </row>
    <row r="78" spans="1:11" x14ac:dyDescent="0.2">
      <c r="A78" s="219" t="s">
        <v>423</v>
      </c>
      <c r="B78" s="219"/>
      <c r="C78" s="219"/>
      <c r="D78" s="219"/>
      <c r="E78" s="219"/>
      <c r="F78" s="219"/>
      <c r="G78" s="107">
        <v>69</v>
      </c>
      <c r="H78" s="33">
        <v>0</v>
      </c>
      <c r="I78" s="33">
        <v>0</v>
      </c>
      <c r="J78" s="33">
        <v>0</v>
      </c>
      <c r="K78" s="33">
        <v>0</v>
      </c>
    </row>
    <row r="79" spans="1:11" x14ac:dyDescent="0.2">
      <c r="A79" s="219" t="s">
        <v>424</v>
      </c>
      <c r="B79" s="219"/>
      <c r="C79" s="219"/>
      <c r="D79" s="219"/>
      <c r="E79" s="219"/>
      <c r="F79" s="219"/>
      <c r="G79" s="107">
        <v>70</v>
      </c>
      <c r="H79" s="33">
        <v>0</v>
      </c>
      <c r="I79" s="33">
        <v>0</v>
      </c>
      <c r="J79" s="33">
        <v>0</v>
      </c>
      <c r="K79" s="33">
        <v>0</v>
      </c>
    </row>
    <row r="80" spans="1:11" x14ac:dyDescent="0.2">
      <c r="A80" s="217" t="s">
        <v>425</v>
      </c>
      <c r="B80" s="218"/>
      <c r="C80" s="218"/>
      <c r="D80" s="218"/>
      <c r="E80" s="218"/>
      <c r="F80" s="218"/>
      <c r="G80" s="14">
        <v>71</v>
      </c>
      <c r="H80" s="112">
        <v>0</v>
      </c>
      <c r="I80" s="112">
        <v>0</v>
      </c>
      <c r="J80" s="112">
        <v>0</v>
      </c>
      <c r="K80" s="112">
        <v>0</v>
      </c>
    </row>
    <row r="81" spans="1:11" x14ac:dyDescent="0.2">
      <c r="A81" s="217" t="s">
        <v>426</v>
      </c>
      <c r="B81" s="218"/>
      <c r="C81" s="218"/>
      <c r="D81" s="218"/>
      <c r="E81" s="218"/>
      <c r="F81" s="218"/>
      <c r="G81" s="14">
        <v>72</v>
      </c>
      <c r="H81" s="112">
        <v>0</v>
      </c>
      <c r="I81" s="112">
        <v>0</v>
      </c>
      <c r="J81" s="112">
        <v>0</v>
      </c>
      <c r="K81" s="112">
        <v>0</v>
      </c>
    </row>
    <row r="82" spans="1:11" x14ac:dyDescent="0.2">
      <c r="A82" s="204" t="s">
        <v>427</v>
      </c>
      <c r="B82" s="204"/>
      <c r="C82" s="204"/>
      <c r="D82" s="204"/>
      <c r="E82" s="204"/>
      <c r="F82" s="204"/>
      <c r="G82" s="14">
        <v>73</v>
      </c>
      <c r="H82" s="112">
        <v>0</v>
      </c>
      <c r="I82" s="112">
        <v>0</v>
      </c>
      <c r="J82" s="112">
        <v>0</v>
      </c>
      <c r="K82" s="112">
        <v>0</v>
      </c>
    </row>
    <row r="83" spans="1:11" x14ac:dyDescent="0.2">
      <c r="A83" s="204" t="s">
        <v>428</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429</v>
      </c>
      <c r="B85" s="202"/>
      <c r="C85" s="202"/>
      <c r="D85" s="202"/>
      <c r="E85" s="202"/>
      <c r="F85" s="202"/>
      <c r="G85" s="14">
        <v>75</v>
      </c>
      <c r="H85" s="113">
        <f>H86+H87</f>
        <v>6815198</v>
      </c>
      <c r="I85" s="113">
        <f>I86+I87</f>
        <v>-1776044</v>
      </c>
      <c r="J85" s="113">
        <f>J86+J87</f>
        <v>5192132</v>
      </c>
      <c r="K85" s="113">
        <f>K86+K87</f>
        <v>519877</v>
      </c>
    </row>
    <row r="86" spans="1:11" x14ac:dyDescent="0.2">
      <c r="A86" s="203" t="s">
        <v>222</v>
      </c>
      <c r="B86" s="203"/>
      <c r="C86" s="203"/>
      <c r="D86" s="203"/>
      <c r="E86" s="203"/>
      <c r="F86" s="203"/>
      <c r="G86" s="13">
        <v>76</v>
      </c>
      <c r="H86" s="34">
        <f>H66</f>
        <v>6815198</v>
      </c>
      <c r="I86" s="34">
        <f t="shared" ref="I86:K86" si="8">I66</f>
        <v>-1776044</v>
      </c>
      <c r="J86" s="34">
        <f t="shared" si="8"/>
        <v>5192132</v>
      </c>
      <c r="K86" s="34">
        <f t="shared" si="8"/>
        <v>519877</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0</v>
      </c>
      <c r="I89" s="34">
        <v>0</v>
      </c>
      <c r="J89" s="34">
        <v>0</v>
      </c>
      <c r="K89" s="34">
        <v>0</v>
      </c>
    </row>
    <row r="90" spans="1:11" ht="24" customHeight="1" x14ac:dyDescent="0.2">
      <c r="A90" s="183" t="s">
        <v>430</v>
      </c>
      <c r="B90" s="183"/>
      <c r="C90" s="183"/>
      <c r="D90" s="183"/>
      <c r="E90" s="183"/>
      <c r="F90" s="183"/>
      <c r="G90" s="14">
        <v>79</v>
      </c>
      <c r="H90" s="113">
        <f>H91+H98</f>
        <v>0</v>
      </c>
      <c r="I90" s="113">
        <f t="shared" ref="I90:K90" si="9">I91+I98</f>
        <v>0</v>
      </c>
      <c r="J90" s="113">
        <f t="shared" si="9"/>
        <v>0</v>
      </c>
      <c r="K90" s="113">
        <f t="shared" si="9"/>
        <v>0</v>
      </c>
    </row>
    <row r="91" spans="1:11" ht="24" customHeight="1" x14ac:dyDescent="0.2">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
      <c r="A92" s="226" t="s">
        <v>432</v>
      </c>
      <c r="B92" s="227"/>
      <c r="C92" s="227"/>
      <c r="D92" s="227"/>
      <c r="E92" s="227"/>
      <c r="F92" s="228"/>
      <c r="G92" s="13">
        <v>81</v>
      </c>
      <c r="H92" s="34">
        <v>0</v>
      </c>
      <c r="I92" s="34">
        <v>0</v>
      </c>
      <c r="J92" s="34">
        <v>0</v>
      </c>
      <c r="K92" s="34">
        <v>0</v>
      </c>
    </row>
    <row r="93" spans="1:11" ht="22.15" customHeight="1" x14ac:dyDescent="0.2">
      <c r="A93" s="219" t="s">
        <v>433</v>
      </c>
      <c r="B93" s="219"/>
      <c r="C93" s="219"/>
      <c r="D93" s="219"/>
      <c r="E93" s="219"/>
      <c r="F93" s="219"/>
      <c r="G93" s="13">
        <v>82</v>
      </c>
      <c r="H93" s="34">
        <v>0</v>
      </c>
      <c r="I93" s="34">
        <v>0</v>
      </c>
      <c r="J93" s="34">
        <v>0</v>
      </c>
      <c r="K93" s="34">
        <v>0</v>
      </c>
    </row>
    <row r="94" spans="1:11" ht="22.15" customHeight="1" x14ac:dyDescent="0.2">
      <c r="A94" s="219" t="s">
        <v>434</v>
      </c>
      <c r="B94" s="219"/>
      <c r="C94" s="219"/>
      <c r="D94" s="219"/>
      <c r="E94" s="219"/>
      <c r="F94" s="219"/>
      <c r="G94" s="13">
        <v>83</v>
      </c>
      <c r="H94" s="34">
        <v>0</v>
      </c>
      <c r="I94" s="34">
        <v>0</v>
      </c>
      <c r="J94" s="34">
        <v>0</v>
      </c>
      <c r="K94" s="34">
        <v>0</v>
      </c>
    </row>
    <row r="95" spans="1:11" ht="22.15" customHeight="1" x14ac:dyDescent="0.2">
      <c r="A95" s="219" t="s">
        <v>435</v>
      </c>
      <c r="B95" s="219"/>
      <c r="C95" s="219"/>
      <c r="D95" s="219"/>
      <c r="E95" s="219"/>
      <c r="F95" s="219"/>
      <c r="G95" s="13">
        <v>84</v>
      </c>
      <c r="H95" s="34">
        <v>0</v>
      </c>
      <c r="I95" s="34">
        <v>0</v>
      </c>
      <c r="J95" s="34">
        <v>0</v>
      </c>
      <c r="K95" s="34">
        <v>0</v>
      </c>
    </row>
    <row r="96" spans="1:11" ht="22.15" customHeight="1" x14ac:dyDescent="0.2">
      <c r="A96" s="219" t="s">
        <v>436</v>
      </c>
      <c r="B96" s="219"/>
      <c r="C96" s="219"/>
      <c r="D96" s="219"/>
      <c r="E96" s="219"/>
      <c r="F96" s="219"/>
      <c r="G96" s="13">
        <v>85</v>
      </c>
      <c r="H96" s="34">
        <v>0</v>
      </c>
      <c r="I96" s="34">
        <v>0</v>
      </c>
      <c r="J96" s="34">
        <v>0</v>
      </c>
      <c r="K96" s="34">
        <v>0</v>
      </c>
    </row>
    <row r="97" spans="1:11" ht="22.15" customHeight="1" x14ac:dyDescent="0.2">
      <c r="A97" s="219" t="s">
        <v>437</v>
      </c>
      <c r="B97" s="219"/>
      <c r="C97" s="219"/>
      <c r="D97" s="219"/>
      <c r="E97" s="219"/>
      <c r="F97" s="219"/>
      <c r="G97" s="13">
        <v>86</v>
      </c>
      <c r="H97" s="34">
        <v>0</v>
      </c>
      <c r="I97" s="34">
        <v>0</v>
      </c>
      <c r="J97" s="34">
        <v>0</v>
      </c>
      <c r="K97" s="34">
        <v>0</v>
      </c>
    </row>
    <row r="98" spans="1:11" ht="22.15" customHeight="1" x14ac:dyDescent="0.2">
      <c r="A98" s="204" t="s">
        <v>438</v>
      </c>
      <c r="B98" s="204"/>
      <c r="C98" s="204"/>
      <c r="D98" s="204"/>
      <c r="E98" s="204"/>
      <c r="F98" s="204"/>
      <c r="G98" s="14">
        <v>87</v>
      </c>
      <c r="H98" s="114">
        <f>SUM(H99:H106)</f>
        <v>0</v>
      </c>
      <c r="I98" s="114">
        <f>SUM(I99:I106)</f>
        <v>0</v>
      </c>
      <c r="J98" s="114">
        <f t="shared" ref="J98:K98" si="10">SUM(J99:J106)</f>
        <v>0</v>
      </c>
      <c r="K98" s="114">
        <f t="shared" si="10"/>
        <v>0</v>
      </c>
    </row>
    <row r="99" spans="1:11" ht="14.25" customHeight="1" x14ac:dyDescent="0.2">
      <c r="A99" s="219" t="s">
        <v>439</v>
      </c>
      <c r="B99" s="219"/>
      <c r="C99" s="219"/>
      <c r="D99" s="219"/>
      <c r="E99" s="219"/>
      <c r="F99" s="219"/>
      <c r="G99" s="13">
        <v>88</v>
      </c>
      <c r="H99" s="34">
        <v>0</v>
      </c>
      <c r="I99" s="34">
        <v>0</v>
      </c>
      <c r="J99" s="34">
        <v>0</v>
      </c>
      <c r="K99" s="34">
        <v>0</v>
      </c>
    </row>
    <row r="100" spans="1:11" ht="24" customHeight="1" x14ac:dyDescent="0.2">
      <c r="A100" s="219" t="s">
        <v>440</v>
      </c>
      <c r="B100" s="219"/>
      <c r="C100" s="219"/>
      <c r="D100" s="219"/>
      <c r="E100" s="219"/>
      <c r="F100" s="219"/>
      <c r="G100" s="13">
        <v>89</v>
      </c>
      <c r="H100" s="34">
        <v>0</v>
      </c>
      <c r="I100" s="34">
        <v>0</v>
      </c>
      <c r="J100" s="34">
        <v>0</v>
      </c>
      <c r="K100" s="34">
        <v>0</v>
      </c>
    </row>
    <row r="101" spans="1:11" x14ac:dyDescent="0.2">
      <c r="A101" s="219" t="s">
        <v>441</v>
      </c>
      <c r="B101" s="219"/>
      <c r="C101" s="219"/>
      <c r="D101" s="219"/>
      <c r="E101" s="219"/>
      <c r="F101" s="219"/>
      <c r="G101" s="13">
        <v>90</v>
      </c>
      <c r="H101" s="34">
        <v>0</v>
      </c>
      <c r="I101" s="34">
        <v>0</v>
      </c>
      <c r="J101" s="34">
        <v>0</v>
      </c>
      <c r="K101" s="34">
        <v>0</v>
      </c>
    </row>
    <row r="102" spans="1:11" ht="27.75" customHeight="1" x14ac:dyDescent="0.2">
      <c r="A102" s="181" t="s">
        <v>442</v>
      </c>
      <c r="B102" s="181"/>
      <c r="C102" s="181"/>
      <c r="D102" s="181"/>
      <c r="E102" s="181"/>
      <c r="F102" s="181"/>
      <c r="G102" s="13">
        <v>91</v>
      </c>
      <c r="H102" s="34">
        <v>0</v>
      </c>
      <c r="I102" s="34">
        <v>0</v>
      </c>
      <c r="J102" s="34">
        <v>0</v>
      </c>
      <c r="K102" s="34">
        <v>0</v>
      </c>
    </row>
    <row r="103" spans="1:11" ht="27.75" customHeight="1" x14ac:dyDescent="0.2">
      <c r="A103" s="181" t="s">
        <v>443</v>
      </c>
      <c r="B103" s="181"/>
      <c r="C103" s="181"/>
      <c r="D103" s="181"/>
      <c r="E103" s="181"/>
      <c r="F103" s="181"/>
      <c r="G103" s="13">
        <v>92</v>
      </c>
      <c r="H103" s="34">
        <v>0</v>
      </c>
      <c r="I103" s="34">
        <v>0</v>
      </c>
      <c r="J103" s="34">
        <v>0</v>
      </c>
      <c r="K103" s="34">
        <v>0</v>
      </c>
    </row>
    <row r="104" spans="1:11" ht="14.25" customHeight="1" x14ac:dyDescent="0.2">
      <c r="A104" s="181" t="s">
        <v>444</v>
      </c>
      <c r="B104" s="181"/>
      <c r="C104" s="181"/>
      <c r="D104" s="181"/>
      <c r="E104" s="181"/>
      <c r="F104" s="181"/>
      <c r="G104" s="13">
        <v>93</v>
      </c>
      <c r="H104" s="34">
        <v>0</v>
      </c>
      <c r="I104" s="34">
        <v>0</v>
      </c>
      <c r="J104" s="34">
        <v>0</v>
      </c>
      <c r="K104" s="34">
        <v>0</v>
      </c>
    </row>
    <row r="105" spans="1:11" ht="15.75" customHeight="1" x14ac:dyDescent="0.2">
      <c r="A105" s="181" t="s">
        <v>445</v>
      </c>
      <c r="B105" s="181"/>
      <c r="C105" s="181"/>
      <c r="D105" s="181"/>
      <c r="E105" s="181"/>
      <c r="F105" s="181"/>
      <c r="G105" s="13">
        <v>94</v>
      </c>
      <c r="H105" s="34">
        <v>0</v>
      </c>
      <c r="I105" s="34">
        <v>0</v>
      </c>
      <c r="J105" s="34">
        <v>0</v>
      </c>
      <c r="K105" s="34">
        <v>0</v>
      </c>
    </row>
    <row r="106" spans="1:11" ht="17.25" customHeight="1" x14ac:dyDescent="0.2">
      <c r="A106" s="181" t="s">
        <v>446</v>
      </c>
      <c r="B106" s="181"/>
      <c r="C106" s="181"/>
      <c r="D106" s="181"/>
      <c r="E106" s="181"/>
      <c r="F106" s="181"/>
      <c r="G106" s="13">
        <v>95</v>
      </c>
      <c r="H106" s="34">
        <v>0</v>
      </c>
      <c r="I106" s="34">
        <v>0</v>
      </c>
      <c r="J106" s="34">
        <v>0</v>
      </c>
      <c r="K106" s="34">
        <v>0</v>
      </c>
    </row>
    <row r="107" spans="1:11" ht="27.75" customHeight="1" x14ac:dyDescent="0.2">
      <c r="A107" s="181" t="s">
        <v>447</v>
      </c>
      <c r="B107" s="181"/>
      <c r="C107" s="181"/>
      <c r="D107" s="181"/>
      <c r="E107" s="181"/>
      <c r="F107" s="181"/>
      <c r="G107" s="13">
        <v>96</v>
      </c>
      <c r="H107" s="34">
        <v>0</v>
      </c>
      <c r="I107" s="34">
        <v>0</v>
      </c>
      <c r="J107" s="34">
        <v>0</v>
      </c>
      <c r="K107" s="34">
        <v>0</v>
      </c>
    </row>
    <row r="108" spans="1:11" ht="22.9" customHeight="1" x14ac:dyDescent="0.2">
      <c r="A108" s="183" t="s">
        <v>448</v>
      </c>
      <c r="B108" s="183"/>
      <c r="C108" s="183"/>
      <c r="D108" s="183"/>
      <c r="E108" s="183"/>
      <c r="F108" s="183"/>
      <c r="G108" s="14">
        <v>97</v>
      </c>
      <c r="H108" s="113">
        <f>H91+H98-H107-H97</f>
        <v>0</v>
      </c>
      <c r="I108" s="113">
        <f>I91+I98-I107-I97</f>
        <v>0</v>
      </c>
      <c r="J108" s="113">
        <f t="shared" ref="J108:K108" si="11">J91+J98-J107-J97</f>
        <v>0</v>
      </c>
      <c r="K108" s="113">
        <f t="shared" si="11"/>
        <v>0</v>
      </c>
    </row>
    <row r="109" spans="1:11" ht="22.9" customHeight="1" x14ac:dyDescent="0.2">
      <c r="A109" s="183" t="s">
        <v>449</v>
      </c>
      <c r="B109" s="183"/>
      <c r="C109" s="183"/>
      <c r="D109" s="183"/>
      <c r="E109" s="183"/>
      <c r="F109" s="183"/>
      <c r="G109" s="14">
        <v>98</v>
      </c>
      <c r="H109" s="113">
        <f>H89+H108</f>
        <v>0</v>
      </c>
      <c r="I109" s="113">
        <f>I89+I108</f>
        <v>0</v>
      </c>
      <c r="J109" s="113">
        <f t="shared" ref="J109:K109" si="12">J89+J108</f>
        <v>0</v>
      </c>
      <c r="K109" s="113">
        <f t="shared" si="12"/>
        <v>0</v>
      </c>
    </row>
    <row r="110" spans="1:11" x14ac:dyDescent="0.2">
      <c r="A110" s="199" t="s">
        <v>226</v>
      </c>
      <c r="B110" s="199"/>
      <c r="C110" s="199"/>
      <c r="D110" s="199"/>
      <c r="E110" s="199"/>
      <c r="F110" s="199"/>
      <c r="G110" s="214"/>
      <c r="H110" s="214"/>
      <c r="I110" s="214"/>
      <c r="J110" s="215"/>
      <c r="K110" s="215"/>
    </row>
    <row r="111" spans="1:11" ht="27" customHeight="1" x14ac:dyDescent="0.2">
      <c r="A111" s="201" t="s">
        <v>450</v>
      </c>
      <c r="B111" s="202"/>
      <c r="C111" s="202"/>
      <c r="D111" s="202"/>
      <c r="E111" s="202"/>
      <c r="F111" s="202"/>
      <c r="G111" s="14">
        <v>99</v>
      </c>
      <c r="H111" s="113">
        <f>H112+H113</f>
        <v>6815198</v>
      </c>
      <c r="I111" s="113">
        <f>I112+I113</f>
        <v>-1776044</v>
      </c>
      <c r="J111" s="113">
        <f>J112+J113</f>
        <v>5192132</v>
      </c>
      <c r="K111" s="113">
        <f>K112+K113</f>
        <v>519877</v>
      </c>
    </row>
    <row r="112" spans="1:11" x14ac:dyDescent="0.2">
      <c r="A112" s="203" t="s">
        <v>227</v>
      </c>
      <c r="B112" s="203"/>
      <c r="C112" s="203"/>
      <c r="D112" s="203"/>
      <c r="E112" s="203"/>
      <c r="F112" s="203"/>
      <c r="G112" s="13">
        <v>100</v>
      </c>
      <c r="H112" s="34">
        <f>H86</f>
        <v>6815198</v>
      </c>
      <c r="I112" s="34">
        <f t="shared" ref="I112:K112" si="13">I86</f>
        <v>-1776044</v>
      </c>
      <c r="J112" s="34">
        <f t="shared" si="13"/>
        <v>5192132</v>
      </c>
      <c r="K112" s="34">
        <f t="shared" si="13"/>
        <v>519877</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39370078740157483" right="0" top="0" bottom="0" header="0.51181102362204722" footer="0.51181102362204722"/>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529</v>
      </c>
      <c r="B2" s="187"/>
      <c r="C2" s="187"/>
      <c r="D2" s="187"/>
      <c r="E2" s="187"/>
      <c r="F2" s="187"/>
      <c r="G2" s="187"/>
      <c r="H2" s="187"/>
      <c r="I2" s="187"/>
    </row>
    <row r="3" spans="1:9" x14ac:dyDescent="0.2">
      <c r="A3" s="237" t="s">
        <v>501</v>
      </c>
      <c r="B3" s="238"/>
      <c r="C3" s="238"/>
      <c r="D3" s="238"/>
      <c r="E3" s="238"/>
      <c r="F3" s="238"/>
      <c r="G3" s="238"/>
      <c r="H3" s="238"/>
      <c r="I3" s="238"/>
    </row>
    <row r="4" spans="1:9" x14ac:dyDescent="0.2">
      <c r="A4" s="233" t="s">
        <v>523</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f>'P&amp;L'!H62</f>
        <v>8380939</v>
      </c>
      <c r="I8" s="37">
        <f>'P&amp;L'!J62</f>
        <v>6471181</v>
      </c>
    </row>
    <row r="9" spans="1:9" ht="12.75" customHeight="1" x14ac:dyDescent="0.2">
      <c r="A9" s="242" t="s">
        <v>238</v>
      </c>
      <c r="B9" s="243"/>
      <c r="C9" s="243"/>
      <c r="D9" s="243"/>
      <c r="E9" s="243"/>
      <c r="F9" s="244"/>
      <c r="G9" s="21">
        <v>2</v>
      </c>
      <c r="H9" s="38">
        <f>H10+H11+H12+H13+H14+H15+H16+H17</f>
        <v>4642095</v>
      </c>
      <c r="I9" s="38">
        <f>I10+I11+I12+I13+I14+I15+I16+I17</f>
        <v>3459049</v>
      </c>
    </row>
    <row r="10" spans="1:9" ht="12.75" customHeight="1" x14ac:dyDescent="0.2">
      <c r="A10" s="234" t="s">
        <v>239</v>
      </c>
      <c r="B10" s="235"/>
      <c r="C10" s="235"/>
      <c r="D10" s="235"/>
      <c r="E10" s="235"/>
      <c r="F10" s="236"/>
      <c r="G10" s="22">
        <v>3</v>
      </c>
      <c r="H10" s="39">
        <v>3508249</v>
      </c>
      <c r="I10" s="39">
        <v>3679161</v>
      </c>
    </row>
    <row r="11" spans="1:9" ht="22.15" customHeight="1" x14ac:dyDescent="0.2">
      <c r="A11" s="234" t="s">
        <v>240</v>
      </c>
      <c r="B11" s="235"/>
      <c r="C11" s="235"/>
      <c r="D11" s="235"/>
      <c r="E11" s="235"/>
      <c r="F11" s="236"/>
      <c r="G11" s="22">
        <v>4</v>
      </c>
      <c r="H11" s="39">
        <v>296600</v>
      </c>
      <c r="I11" s="39">
        <v>5509</v>
      </c>
    </row>
    <row r="12" spans="1:9" ht="23.45" customHeight="1" x14ac:dyDescent="0.2">
      <c r="A12" s="234" t="s">
        <v>241</v>
      </c>
      <c r="B12" s="235"/>
      <c r="C12" s="235"/>
      <c r="D12" s="235"/>
      <c r="E12" s="235"/>
      <c r="F12" s="236"/>
      <c r="G12" s="22">
        <v>5</v>
      </c>
      <c r="H12" s="39">
        <v>71141</v>
      </c>
      <c r="I12" s="39">
        <v>42353</v>
      </c>
    </row>
    <row r="13" spans="1:9" ht="12.75" customHeight="1" x14ac:dyDescent="0.2">
      <c r="A13" s="234" t="s">
        <v>242</v>
      </c>
      <c r="B13" s="235"/>
      <c r="C13" s="235"/>
      <c r="D13" s="235"/>
      <c r="E13" s="235"/>
      <c r="F13" s="236"/>
      <c r="G13" s="22">
        <v>6</v>
      </c>
      <c r="H13" s="39">
        <v>-126756</v>
      </c>
      <c r="I13" s="39">
        <v>-461572</v>
      </c>
    </row>
    <row r="14" spans="1:9" ht="12.75" customHeight="1" x14ac:dyDescent="0.2">
      <c r="A14" s="234" t="s">
        <v>243</v>
      </c>
      <c r="B14" s="235"/>
      <c r="C14" s="235"/>
      <c r="D14" s="235"/>
      <c r="E14" s="235"/>
      <c r="F14" s="236"/>
      <c r="G14" s="22">
        <v>7</v>
      </c>
      <c r="H14" s="39">
        <v>753435</v>
      </c>
      <c r="I14" s="39">
        <v>483639</v>
      </c>
    </row>
    <row r="15" spans="1:9" ht="12.75" customHeight="1" x14ac:dyDescent="0.2">
      <c r="A15" s="234" t="s">
        <v>244</v>
      </c>
      <c r="B15" s="235"/>
      <c r="C15" s="235"/>
      <c r="D15" s="235"/>
      <c r="E15" s="235"/>
      <c r="F15" s="236"/>
      <c r="G15" s="22">
        <v>8</v>
      </c>
      <c r="H15" s="39">
        <v>139426</v>
      </c>
      <c r="I15" s="39">
        <v>-290041</v>
      </c>
    </row>
    <row r="16" spans="1:9" ht="12.75" customHeight="1" x14ac:dyDescent="0.2">
      <c r="A16" s="234" t="s">
        <v>245</v>
      </c>
      <c r="B16" s="235"/>
      <c r="C16" s="235"/>
      <c r="D16" s="235"/>
      <c r="E16" s="235"/>
      <c r="F16" s="236"/>
      <c r="G16" s="22">
        <v>9</v>
      </c>
      <c r="H16" s="39">
        <v>0</v>
      </c>
      <c r="I16" s="39">
        <v>0</v>
      </c>
    </row>
    <row r="17" spans="1:9" ht="25.15" customHeight="1" x14ac:dyDescent="0.2">
      <c r="A17" s="234" t="s">
        <v>246</v>
      </c>
      <c r="B17" s="235"/>
      <c r="C17" s="235"/>
      <c r="D17" s="235"/>
      <c r="E17" s="235"/>
      <c r="F17" s="236"/>
      <c r="G17" s="22">
        <v>10</v>
      </c>
      <c r="H17" s="39">
        <v>0</v>
      </c>
      <c r="I17" s="39">
        <v>0</v>
      </c>
    </row>
    <row r="18" spans="1:9" ht="28.15" customHeight="1" x14ac:dyDescent="0.2">
      <c r="A18" s="239" t="s">
        <v>247</v>
      </c>
      <c r="B18" s="240"/>
      <c r="C18" s="240"/>
      <c r="D18" s="240"/>
      <c r="E18" s="240"/>
      <c r="F18" s="241"/>
      <c r="G18" s="21">
        <v>11</v>
      </c>
      <c r="H18" s="38">
        <f>H8+H9</f>
        <v>13023034</v>
      </c>
      <c r="I18" s="38">
        <f>I8+I9</f>
        <v>9930230</v>
      </c>
    </row>
    <row r="19" spans="1:9" ht="12.75" customHeight="1" x14ac:dyDescent="0.2">
      <c r="A19" s="242" t="s">
        <v>248</v>
      </c>
      <c r="B19" s="243"/>
      <c r="C19" s="243"/>
      <c r="D19" s="243"/>
      <c r="E19" s="243"/>
      <c r="F19" s="244"/>
      <c r="G19" s="21">
        <v>12</v>
      </c>
      <c r="H19" s="38">
        <f>H20+H21+H22+H23</f>
        <v>3155217</v>
      </c>
      <c r="I19" s="38">
        <f>I20+I21+I22+I23</f>
        <v>7957402</v>
      </c>
    </row>
    <row r="20" spans="1:9" ht="12.75" customHeight="1" x14ac:dyDescent="0.2">
      <c r="A20" s="234" t="s">
        <v>249</v>
      </c>
      <c r="B20" s="235"/>
      <c r="C20" s="235"/>
      <c r="D20" s="235"/>
      <c r="E20" s="235"/>
      <c r="F20" s="236"/>
      <c r="G20" s="22">
        <v>13</v>
      </c>
      <c r="H20" s="39">
        <v>-34416</v>
      </c>
      <c r="I20" s="39">
        <v>-391730</v>
      </c>
    </row>
    <row r="21" spans="1:9" ht="12.75" customHeight="1" x14ac:dyDescent="0.2">
      <c r="A21" s="234" t="s">
        <v>250</v>
      </c>
      <c r="B21" s="235"/>
      <c r="C21" s="235"/>
      <c r="D21" s="235"/>
      <c r="E21" s="235"/>
      <c r="F21" s="236"/>
      <c r="G21" s="22">
        <v>14</v>
      </c>
      <c r="H21" s="39">
        <v>4099007</v>
      </c>
      <c r="I21" s="39">
        <v>7916168</v>
      </c>
    </row>
    <row r="22" spans="1:9" ht="12.75" customHeight="1" x14ac:dyDescent="0.2">
      <c r="A22" s="234" t="s">
        <v>251</v>
      </c>
      <c r="B22" s="235"/>
      <c r="C22" s="235"/>
      <c r="D22" s="235"/>
      <c r="E22" s="235"/>
      <c r="F22" s="236"/>
      <c r="G22" s="22">
        <v>15</v>
      </c>
      <c r="H22" s="39">
        <v>-61956</v>
      </c>
      <c r="I22" s="39">
        <v>-87923</v>
      </c>
    </row>
    <row r="23" spans="1:9" ht="12.75" customHeight="1" x14ac:dyDescent="0.2">
      <c r="A23" s="234" t="s">
        <v>252</v>
      </c>
      <c r="B23" s="235"/>
      <c r="C23" s="235"/>
      <c r="D23" s="235"/>
      <c r="E23" s="235"/>
      <c r="F23" s="236"/>
      <c r="G23" s="22">
        <v>16</v>
      </c>
      <c r="H23" s="39">
        <v>-847418</v>
      </c>
      <c r="I23" s="39">
        <v>520887</v>
      </c>
    </row>
    <row r="24" spans="1:9" ht="12.75" customHeight="1" x14ac:dyDescent="0.2">
      <c r="A24" s="239" t="s">
        <v>253</v>
      </c>
      <c r="B24" s="240"/>
      <c r="C24" s="240"/>
      <c r="D24" s="240"/>
      <c r="E24" s="240"/>
      <c r="F24" s="241"/>
      <c r="G24" s="21">
        <v>17</v>
      </c>
      <c r="H24" s="38">
        <f>H18+H19</f>
        <v>16178251</v>
      </c>
      <c r="I24" s="38">
        <f>I18+I19</f>
        <v>17887632</v>
      </c>
    </row>
    <row r="25" spans="1:9" ht="12.75" customHeight="1" x14ac:dyDescent="0.2">
      <c r="A25" s="230" t="s">
        <v>254</v>
      </c>
      <c r="B25" s="231"/>
      <c r="C25" s="231"/>
      <c r="D25" s="231"/>
      <c r="E25" s="231"/>
      <c r="F25" s="232"/>
      <c r="G25" s="22">
        <v>18</v>
      </c>
      <c r="H25" s="39">
        <v>-753435</v>
      </c>
      <c r="I25" s="39">
        <v>-483639</v>
      </c>
    </row>
    <row r="26" spans="1:9" ht="12.75" customHeight="1" x14ac:dyDescent="0.2">
      <c r="A26" s="230" t="s">
        <v>255</v>
      </c>
      <c r="B26" s="231"/>
      <c r="C26" s="231"/>
      <c r="D26" s="231"/>
      <c r="E26" s="231"/>
      <c r="F26" s="232"/>
      <c r="G26" s="22">
        <v>19</v>
      </c>
      <c r="H26" s="39">
        <v>-2805648</v>
      </c>
      <c r="I26" s="39">
        <v>-1042721</v>
      </c>
    </row>
    <row r="27" spans="1:9" ht="25.9" customHeight="1" x14ac:dyDescent="0.2">
      <c r="A27" s="257" t="s">
        <v>256</v>
      </c>
      <c r="B27" s="258"/>
      <c r="C27" s="258"/>
      <c r="D27" s="258"/>
      <c r="E27" s="258"/>
      <c r="F27" s="259"/>
      <c r="G27" s="23">
        <v>20</v>
      </c>
      <c r="H27" s="40">
        <f>H24+H25+H26</f>
        <v>12619168</v>
      </c>
      <c r="I27" s="40">
        <f>I24+I25+I26</f>
        <v>16361272</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497463</v>
      </c>
      <c r="I29" s="41">
        <v>90443</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124991</v>
      </c>
      <c r="I31" s="42">
        <v>459647</v>
      </c>
    </row>
    <row r="32" spans="1:9" ht="12.75" customHeight="1" x14ac:dyDescent="0.2">
      <c r="A32" s="230" t="s">
        <v>261</v>
      </c>
      <c r="B32" s="231"/>
      <c r="C32" s="231"/>
      <c r="D32" s="231"/>
      <c r="E32" s="231"/>
      <c r="F32" s="232"/>
      <c r="G32" s="22">
        <v>24</v>
      </c>
      <c r="H32" s="42">
        <v>1764</v>
      </c>
      <c r="I32" s="42">
        <v>1925</v>
      </c>
    </row>
    <row r="33" spans="1:9" ht="12.75" customHeight="1" x14ac:dyDescent="0.2">
      <c r="A33" s="230" t="s">
        <v>262</v>
      </c>
      <c r="B33" s="231"/>
      <c r="C33" s="231"/>
      <c r="D33" s="231"/>
      <c r="E33" s="231"/>
      <c r="F33" s="232"/>
      <c r="G33" s="22">
        <v>25</v>
      </c>
      <c r="H33" s="42">
        <v>0</v>
      </c>
      <c r="I33" s="42">
        <v>0</v>
      </c>
    </row>
    <row r="34" spans="1:9" ht="12.75" customHeight="1" x14ac:dyDescent="0.2">
      <c r="A34" s="230" t="s">
        <v>263</v>
      </c>
      <c r="B34" s="231"/>
      <c r="C34" s="231"/>
      <c r="D34" s="231"/>
      <c r="E34" s="231"/>
      <c r="F34" s="232"/>
      <c r="G34" s="22">
        <v>26</v>
      </c>
      <c r="H34" s="42">
        <v>0</v>
      </c>
      <c r="I34" s="42">
        <v>0</v>
      </c>
    </row>
    <row r="35" spans="1:9" ht="26.45" customHeight="1" x14ac:dyDescent="0.2">
      <c r="A35" s="239" t="s">
        <v>264</v>
      </c>
      <c r="B35" s="240"/>
      <c r="C35" s="240"/>
      <c r="D35" s="240"/>
      <c r="E35" s="240"/>
      <c r="F35" s="241"/>
      <c r="G35" s="21">
        <v>27</v>
      </c>
      <c r="H35" s="43">
        <f>H29+H30+H31+H32+H33+H34</f>
        <v>624218</v>
      </c>
      <c r="I35" s="43">
        <f>I29+I30+I31+I32+I33+I34</f>
        <v>552015</v>
      </c>
    </row>
    <row r="36" spans="1:9" ht="22.9" customHeight="1" x14ac:dyDescent="0.2">
      <c r="A36" s="230" t="s">
        <v>265</v>
      </c>
      <c r="B36" s="231"/>
      <c r="C36" s="231"/>
      <c r="D36" s="231"/>
      <c r="E36" s="231"/>
      <c r="F36" s="232"/>
      <c r="G36" s="22">
        <v>28</v>
      </c>
      <c r="H36" s="42">
        <v>-3433174</v>
      </c>
      <c r="I36" s="42">
        <v>-598262</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0</v>
      </c>
      <c r="I38" s="42">
        <v>0</v>
      </c>
    </row>
    <row r="39" spans="1:9" ht="12.75" customHeight="1" x14ac:dyDescent="0.2">
      <c r="A39" s="230" t="s">
        <v>268</v>
      </c>
      <c r="B39" s="231"/>
      <c r="C39" s="231"/>
      <c r="D39" s="231"/>
      <c r="E39" s="231"/>
      <c r="F39" s="232"/>
      <c r="G39" s="22">
        <v>31</v>
      </c>
      <c r="H39" s="42">
        <v>-3000000</v>
      </c>
      <c r="I39" s="42">
        <v>0</v>
      </c>
    </row>
    <row r="40" spans="1:9" ht="12.75" customHeight="1" x14ac:dyDescent="0.2">
      <c r="A40" s="230" t="s">
        <v>269</v>
      </c>
      <c r="B40" s="231"/>
      <c r="C40" s="231"/>
      <c r="D40" s="231"/>
      <c r="E40" s="231"/>
      <c r="F40" s="232"/>
      <c r="G40" s="22">
        <v>32</v>
      </c>
      <c r="H40" s="42">
        <v>0</v>
      </c>
      <c r="I40" s="42">
        <v>0</v>
      </c>
    </row>
    <row r="41" spans="1:9" ht="24" customHeight="1" x14ac:dyDescent="0.2">
      <c r="A41" s="239" t="s">
        <v>270</v>
      </c>
      <c r="B41" s="240"/>
      <c r="C41" s="240"/>
      <c r="D41" s="240"/>
      <c r="E41" s="240"/>
      <c r="F41" s="241"/>
      <c r="G41" s="21">
        <v>33</v>
      </c>
      <c r="H41" s="43">
        <f>H36+H37+H38+H39+H40</f>
        <v>-6433174</v>
      </c>
      <c r="I41" s="43">
        <f>I36+I37+I38+I39+I40</f>
        <v>-598262</v>
      </c>
    </row>
    <row r="42" spans="1:9" ht="29.45" customHeight="1" x14ac:dyDescent="0.2">
      <c r="A42" s="257" t="s">
        <v>271</v>
      </c>
      <c r="B42" s="258"/>
      <c r="C42" s="258"/>
      <c r="D42" s="258"/>
      <c r="E42" s="258"/>
      <c r="F42" s="259"/>
      <c r="G42" s="23">
        <v>34</v>
      </c>
      <c r="H42" s="44">
        <f>H35+H41</f>
        <v>-5808956</v>
      </c>
      <c r="I42" s="44">
        <f>I35+I41</f>
        <v>-46247</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5000000</v>
      </c>
      <c r="I46" s="42">
        <v>0</v>
      </c>
    </row>
    <row r="47" spans="1:9" ht="12.75" customHeight="1" x14ac:dyDescent="0.2">
      <c r="A47" s="230" t="s">
        <v>276</v>
      </c>
      <c r="B47" s="231"/>
      <c r="C47" s="231"/>
      <c r="D47" s="231"/>
      <c r="E47" s="231"/>
      <c r="F47" s="232"/>
      <c r="G47" s="22">
        <v>38</v>
      </c>
      <c r="H47" s="42">
        <v>0</v>
      </c>
      <c r="I47" s="42">
        <v>0</v>
      </c>
    </row>
    <row r="48" spans="1:9" ht="22.15" customHeight="1" x14ac:dyDescent="0.2">
      <c r="A48" s="239" t="s">
        <v>277</v>
      </c>
      <c r="B48" s="240"/>
      <c r="C48" s="240"/>
      <c r="D48" s="240"/>
      <c r="E48" s="240"/>
      <c r="F48" s="241"/>
      <c r="G48" s="21">
        <v>39</v>
      </c>
      <c r="H48" s="43">
        <f>H44+H45+H46+H47</f>
        <v>5000000</v>
      </c>
      <c r="I48" s="43">
        <f>I44+I45+I46+I47</f>
        <v>0</v>
      </c>
    </row>
    <row r="49" spans="1:9" ht="24.6" customHeight="1" x14ac:dyDescent="0.2">
      <c r="A49" s="230" t="s">
        <v>278</v>
      </c>
      <c r="B49" s="231"/>
      <c r="C49" s="231"/>
      <c r="D49" s="231"/>
      <c r="E49" s="231"/>
      <c r="F49" s="232"/>
      <c r="G49" s="22">
        <v>40</v>
      </c>
      <c r="H49" s="42">
        <v>-7069539</v>
      </c>
      <c r="I49" s="42">
        <v>-4720605</v>
      </c>
    </row>
    <row r="50" spans="1:9" ht="12.75" customHeight="1" x14ac:dyDescent="0.2">
      <c r="A50" s="230" t="s">
        <v>279</v>
      </c>
      <c r="B50" s="231"/>
      <c r="C50" s="231"/>
      <c r="D50" s="231"/>
      <c r="E50" s="231"/>
      <c r="F50" s="232"/>
      <c r="G50" s="22">
        <v>41</v>
      </c>
      <c r="H50" s="42">
        <v>0</v>
      </c>
      <c r="I50" s="42">
        <v>0</v>
      </c>
    </row>
    <row r="51" spans="1:9" ht="12.75" customHeight="1" x14ac:dyDescent="0.2">
      <c r="A51" s="230" t="s">
        <v>280</v>
      </c>
      <c r="B51" s="231"/>
      <c r="C51" s="231"/>
      <c r="D51" s="231"/>
      <c r="E51" s="231"/>
      <c r="F51" s="232"/>
      <c r="G51" s="22">
        <v>42</v>
      </c>
      <c r="H51" s="42">
        <v>0</v>
      </c>
      <c r="I51" s="42">
        <v>0</v>
      </c>
    </row>
    <row r="52" spans="1:9" ht="22.9" customHeight="1" x14ac:dyDescent="0.2">
      <c r="A52" s="230" t="s">
        <v>281</v>
      </c>
      <c r="B52" s="231"/>
      <c r="C52" s="231"/>
      <c r="D52" s="231"/>
      <c r="E52" s="231"/>
      <c r="F52" s="232"/>
      <c r="G52" s="22">
        <v>43</v>
      </c>
      <c r="H52" s="42">
        <v>0</v>
      </c>
      <c r="I52" s="42">
        <v>0</v>
      </c>
    </row>
    <row r="53" spans="1:9" ht="12.75" customHeight="1" x14ac:dyDescent="0.2">
      <c r="A53" s="230" t="s">
        <v>282</v>
      </c>
      <c r="B53" s="231"/>
      <c r="C53" s="231"/>
      <c r="D53" s="231"/>
      <c r="E53" s="231"/>
      <c r="F53" s="232"/>
      <c r="G53" s="22">
        <v>44</v>
      </c>
      <c r="H53" s="42">
        <v>-383072</v>
      </c>
      <c r="I53" s="42">
        <v>-336861</v>
      </c>
    </row>
    <row r="54" spans="1:9" ht="30.6" customHeight="1" x14ac:dyDescent="0.2">
      <c r="A54" s="239" t="s">
        <v>283</v>
      </c>
      <c r="B54" s="240"/>
      <c r="C54" s="240"/>
      <c r="D54" s="240"/>
      <c r="E54" s="240"/>
      <c r="F54" s="241"/>
      <c r="G54" s="21">
        <v>45</v>
      </c>
      <c r="H54" s="43">
        <f>H49+H50+H51+H52+H53</f>
        <v>-7452611</v>
      </c>
      <c r="I54" s="43">
        <f>I49+I50+I51+I52+I53</f>
        <v>-5057466</v>
      </c>
    </row>
    <row r="55" spans="1:9" ht="29.45" customHeight="1" x14ac:dyDescent="0.2">
      <c r="A55" s="260" t="s">
        <v>284</v>
      </c>
      <c r="B55" s="261"/>
      <c r="C55" s="261"/>
      <c r="D55" s="261"/>
      <c r="E55" s="261"/>
      <c r="F55" s="262"/>
      <c r="G55" s="21">
        <v>46</v>
      </c>
      <c r="H55" s="43">
        <f>H48+H54</f>
        <v>-2452611</v>
      </c>
      <c r="I55" s="43">
        <f>I48+I54</f>
        <v>-5057466</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4357601</v>
      </c>
      <c r="I57" s="43">
        <f>I27+I42+I55+I56</f>
        <v>11257559</v>
      </c>
    </row>
    <row r="58" spans="1:9" ht="24" customHeight="1" x14ac:dyDescent="0.2">
      <c r="A58" s="263" t="s">
        <v>287</v>
      </c>
      <c r="B58" s="264"/>
      <c r="C58" s="264"/>
      <c r="D58" s="264"/>
      <c r="E58" s="264"/>
      <c r="F58" s="265"/>
      <c r="G58" s="22">
        <v>49</v>
      </c>
      <c r="H58" s="42">
        <v>18521960</v>
      </c>
      <c r="I58" s="42">
        <v>22879561</v>
      </c>
    </row>
    <row r="59" spans="1:9" ht="31.15" customHeight="1" x14ac:dyDescent="0.2">
      <c r="A59" s="257" t="s">
        <v>288</v>
      </c>
      <c r="B59" s="258"/>
      <c r="C59" s="258"/>
      <c r="D59" s="258"/>
      <c r="E59" s="258"/>
      <c r="F59" s="259"/>
      <c r="G59" s="23">
        <v>50</v>
      </c>
      <c r="H59" s="44">
        <f>H57+H58</f>
        <v>22879561</v>
      </c>
      <c r="I59" s="44">
        <f>I57+I58</f>
        <v>34137120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 bottom="0"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activeCellId="7" sqref="H8:I12 H14:I19 H23:I28 H30:I34 H38:I41 H43:I47 H50:I50 H52: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391</v>
      </c>
      <c r="B2" s="187"/>
      <c r="C2" s="187"/>
      <c r="D2" s="187"/>
      <c r="E2" s="187"/>
      <c r="F2" s="187"/>
      <c r="G2" s="187"/>
      <c r="H2" s="187"/>
      <c r="I2" s="187"/>
    </row>
    <row r="3" spans="1:9" x14ac:dyDescent="0.2">
      <c r="A3" s="280" t="s">
        <v>501</v>
      </c>
      <c r="B3" s="281"/>
      <c r="C3" s="281"/>
      <c r="D3" s="281"/>
      <c r="E3" s="281"/>
      <c r="F3" s="281"/>
      <c r="G3" s="281"/>
      <c r="H3" s="281"/>
      <c r="I3" s="281"/>
    </row>
    <row r="4" spans="1:9" x14ac:dyDescent="0.2">
      <c r="A4" s="233" t="s">
        <v>392</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451</v>
      </c>
      <c r="B12" s="267"/>
      <c r="C12" s="267"/>
      <c r="D12" s="267"/>
      <c r="E12" s="267"/>
      <c r="F12" s="267"/>
      <c r="G12" s="26">
        <v>5</v>
      </c>
      <c r="H12" s="47">
        <v>0</v>
      </c>
      <c r="I12" s="47">
        <v>0</v>
      </c>
    </row>
    <row r="13" spans="1:9" x14ac:dyDescent="0.2">
      <c r="A13" s="279" t="s">
        <v>452</v>
      </c>
      <c r="B13" s="279"/>
      <c r="C13" s="279"/>
      <c r="D13" s="279"/>
      <c r="E13" s="279"/>
      <c r="F13" s="279"/>
      <c r="G13" s="115">
        <v>6</v>
      </c>
      <c r="H13" s="116">
        <f>SUM(H8:H12)</f>
        <v>0</v>
      </c>
      <c r="I13" s="116">
        <f>SUM(I8:I12)</f>
        <v>0</v>
      </c>
    </row>
    <row r="14" spans="1:9" x14ac:dyDescent="0.2">
      <c r="A14" s="267" t="s">
        <v>453</v>
      </c>
      <c r="B14" s="267"/>
      <c r="C14" s="267"/>
      <c r="D14" s="267"/>
      <c r="E14" s="267"/>
      <c r="F14" s="267"/>
      <c r="G14" s="26">
        <v>7</v>
      </c>
      <c r="H14" s="47">
        <v>0</v>
      </c>
      <c r="I14" s="47">
        <v>0</v>
      </c>
    </row>
    <row r="15" spans="1:9" x14ac:dyDescent="0.2">
      <c r="A15" s="267" t="s">
        <v>454</v>
      </c>
      <c r="B15" s="267"/>
      <c r="C15" s="267"/>
      <c r="D15" s="267"/>
      <c r="E15" s="267"/>
      <c r="F15" s="267"/>
      <c r="G15" s="26">
        <v>8</v>
      </c>
      <c r="H15" s="47">
        <v>0</v>
      </c>
      <c r="I15" s="47">
        <v>0</v>
      </c>
    </row>
    <row r="16" spans="1:9" x14ac:dyDescent="0.2">
      <c r="A16" s="267" t="s">
        <v>455</v>
      </c>
      <c r="B16" s="267"/>
      <c r="C16" s="267"/>
      <c r="D16" s="267"/>
      <c r="E16" s="267"/>
      <c r="F16" s="267"/>
      <c r="G16" s="26">
        <v>9</v>
      </c>
      <c r="H16" s="47">
        <v>0</v>
      </c>
      <c r="I16" s="47">
        <v>0</v>
      </c>
    </row>
    <row r="17" spans="1:9" x14ac:dyDescent="0.2">
      <c r="A17" s="267" t="s">
        <v>456</v>
      </c>
      <c r="B17" s="267"/>
      <c r="C17" s="267"/>
      <c r="D17" s="267"/>
      <c r="E17" s="267"/>
      <c r="F17" s="267"/>
      <c r="G17" s="26">
        <v>10</v>
      </c>
      <c r="H17" s="47">
        <v>0</v>
      </c>
      <c r="I17" s="47">
        <v>0</v>
      </c>
    </row>
    <row r="18" spans="1:9" ht="12.75" customHeight="1" x14ac:dyDescent="0.2">
      <c r="A18" s="267" t="s">
        <v>457</v>
      </c>
      <c r="B18" s="267"/>
      <c r="C18" s="267"/>
      <c r="D18" s="267"/>
      <c r="E18" s="267"/>
      <c r="F18" s="267"/>
      <c r="G18" s="26">
        <v>11</v>
      </c>
      <c r="H18" s="47">
        <v>0</v>
      </c>
      <c r="I18" s="47">
        <v>0</v>
      </c>
    </row>
    <row r="19" spans="1:9" x14ac:dyDescent="0.2">
      <c r="A19" s="267" t="s">
        <v>458</v>
      </c>
      <c r="B19" s="267"/>
      <c r="C19" s="267"/>
      <c r="D19" s="267"/>
      <c r="E19" s="267"/>
      <c r="F19" s="267"/>
      <c r="G19" s="26">
        <v>12</v>
      </c>
      <c r="H19" s="47">
        <v>0</v>
      </c>
      <c r="I19" s="47">
        <v>0</v>
      </c>
    </row>
    <row r="20" spans="1:9" ht="12.75" customHeight="1" x14ac:dyDescent="0.2">
      <c r="A20" s="276" t="s">
        <v>459</v>
      </c>
      <c r="B20" s="277"/>
      <c r="C20" s="277"/>
      <c r="D20" s="277"/>
      <c r="E20" s="277"/>
      <c r="F20" s="278"/>
      <c r="G20" s="115">
        <v>13</v>
      </c>
      <c r="H20" s="116">
        <f>SUM(H14:H19)</f>
        <v>0</v>
      </c>
      <c r="I20" s="116">
        <f>SUM(I14:I19)</f>
        <v>0</v>
      </c>
    </row>
    <row r="21" spans="1:9" ht="27.6" customHeight="1" x14ac:dyDescent="0.2">
      <c r="A21" s="273" t="s">
        <v>460</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462</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463</v>
      </c>
      <c r="B35" s="268"/>
      <c r="C35" s="268"/>
      <c r="D35" s="268"/>
      <c r="E35" s="268"/>
      <c r="F35" s="268"/>
      <c r="G35" s="27">
        <v>27</v>
      </c>
      <c r="H35" s="48">
        <f>SUM(H30:H34)</f>
        <v>0</v>
      </c>
      <c r="I35" s="48">
        <f>SUM(I30:I34)</f>
        <v>0</v>
      </c>
    </row>
    <row r="36" spans="1:9" ht="28.15" customHeight="1" x14ac:dyDescent="0.2">
      <c r="A36" s="273" t="s">
        <v>461</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464</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465</v>
      </c>
      <c r="B48" s="268"/>
      <c r="C48" s="268"/>
      <c r="D48" s="268"/>
      <c r="E48" s="268"/>
      <c r="F48" s="268"/>
      <c r="G48" s="27">
        <v>39</v>
      </c>
      <c r="H48" s="48">
        <f>H47+H46+H45+H44+H43</f>
        <v>0</v>
      </c>
      <c r="I48" s="48">
        <f>I47+I46+I45+I44+I43</f>
        <v>0</v>
      </c>
    </row>
    <row r="49" spans="1:9" ht="25.9" customHeight="1" x14ac:dyDescent="0.2">
      <c r="A49" s="282" t="s">
        <v>466</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467</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49" zoomScale="115" zoomScaleNormal="100" zoomScaleSheetLayoutView="115"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45658</v>
      </c>
      <c r="F2" s="4" t="s">
        <v>327</v>
      </c>
      <c r="G2" s="9">
        <v>46022</v>
      </c>
      <c r="H2" s="51"/>
      <c r="I2" s="51"/>
      <c r="J2" s="51"/>
      <c r="K2" s="50"/>
      <c r="X2" s="52" t="s">
        <v>501</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22417251</v>
      </c>
      <c r="I7" s="56">
        <v>11731516</v>
      </c>
      <c r="J7" s="56">
        <v>1122747</v>
      </c>
      <c r="K7" s="56">
        <v>1181838</v>
      </c>
      <c r="L7" s="56">
        <v>141524</v>
      </c>
      <c r="M7" s="56">
        <v>0</v>
      </c>
      <c r="N7" s="56">
        <v>3037997</v>
      </c>
      <c r="O7" s="56">
        <v>0</v>
      </c>
      <c r="P7" s="56">
        <v>0</v>
      </c>
      <c r="Q7" s="56">
        <v>0</v>
      </c>
      <c r="R7" s="56">
        <v>0</v>
      </c>
      <c r="S7" s="56">
        <v>0</v>
      </c>
      <c r="T7" s="56">
        <v>0</v>
      </c>
      <c r="U7" s="56">
        <v>25786408</v>
      </c>
      <c r="V7" s="56">
        <v>10735909</v>
      </c>
      <c r="W7" s="57">
        <f>H7+I7+J7+K7-L7+M7+N7+O7+P7+Q7+R7+U7+V7+S7+T7</f>
        <v>75872142</v>
      </c>
      <c r="X7" s="56">
        <v>0</v>
      </c>
      <c r="Y7" s="57">
        <f>W7+X7</f>
        <v>75872142</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22417251</v>
      </c>
      <c r="I10" s="57">
        <f t="shared" ref="I10:Y10" si="2">I7+I8+I9</f>
        <v>11731516</v>
      </c>
      <c r="J10" s="57">
        <f t="shared" si="2"/>
        <v>1122747</v>
      </c>
      <c r="K10" s="57">
        <f t="shared" si="2"/>
        <v>1181838</v>
      </c>
      <c r="L10" s="57">
        <f t="shared" si="2"/>
        <v>141524</v>
      </c>
      <c r="M10" s="57">
        <f t="shared" si="2"/>
        <v>0</v>
      </c>
      <c r="N10" s="57">
        <f t="shared" si="2"/>
        <v>3037997</v>
      </c>
      <c r="O10" s="57">
        <f t="shared" si="2"/>
        <v>0</v>
      </c>
      <c r="P10" s="57">
        <f t="shared" si="2"/>
        <v>0</v>
      </c>
      <c r="Q10" s="57">
        <f t="shared" si="2"/>
        <v>0</v>
      </c>
      <c r="R10" s="57">
        <f t="shared" si="2"/>
        <v>0</v>
      </c>
      <c r="S10" s="57">
        <f t="shared" si="2"/>
        <v>0</v>
      </c>
      <c r="T10" s="57">
        <f t="shared" si="2"/>
        <v>0</v>
      </c>
      <c r="U10" s="57">
        <f t="shared" si="2"/>
        <v>25786408</v>
      </c>
      <c r="V10" s="57">
        <f t="shared" si="2"/>
        <v>10735909</v>
      </c>
      <c r="W10" s="57">
        <f t="shared" si="2"/>
        <v>75872142</v>
      </c>
      <c r="X10" s="57">
        <f t="shared" si="2"/>
        <v>0</v>
      </c>
      <c r="Y10" s="57">
        <f t="shared" si="2"/>
        <v>75872142</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f>'Balance sheet'!H95</f>
        <v>6815198</v>
      </c>
      <c r="W11" s="57">
        <f t="shared" ref="W11:W29" si="3">H11+I11+J11+K11-L11+M11+N11+O11+P11+Q11+R11+U11+V11+S11+T11</f>
        <v>6815198</v>
      </c>
      <c r="X11" s="56">
        <v>0</v>
      </c>
      <c r="Y11" s="57">
        <f t="shared" ref="Y11:Y29" si="4">W11+X11</f>
        <v>6815198</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f>V7</f>
        <v>10735909</v>
      </c>
      <c r="V27" s="56">
        <f>-V7</f>
        <v>-10735909</v>
      </c>
      <c r="W27" s="57">
        <f t="shared" si="3"/>
        <v>0</v>
      </c>
      <c r="X27" s="56">
        <v>0</v>
      </c>
      <c r="Y27" s="57">
        <f t="shared" si="4"/>
        <v>0</v>
      </c>
    </row>
    <row r="28" spans="1:25" x14ac:dyDescent="0.2">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487</v>
      </c>
      <c r="B30" s="307"/>
      <c r="C30" s="307"/>
      <c r="D30" s="307"/>
      <c r="E30" s="307"/>
      <c r="F30" s="307"/>
      <c r="G30" s="8">
        <v>24</v>
      </c>
      <c r="H30" s="59">
        <f>SUM(H10:H29)</f>
        <v>22417251</v>
      </c>
      <c r="I30" s="59">
        <f t="shared" ref="I30:Y30" si="5">SUM(I10:I29)</f>
        <v>11731516</v>
      </c>
      <c r="J30" s="59">
        <f t="shared" si="5"/>
        <v>1122747</v>
      </c>
      <c r="K30" s="59">
        <f t="shared" si="5"/>
        <v>1181838</v>
      </c>
      <c r="L30" s="59">
        <f t="shared" si="5"/>
        <v>141524</v>
      </c>
      <c r="M30" s="59">
        <f t="shared" si="5"/>
        <v>0</v>
      </c>
      <c r="N30" s="59">
        <f t="shared" si="5"/>
        <v>3037997</v>
      </c>
      <c r="O30" s="59">
        <f t="shared" si="5"/>
        <v>0</v>
      </c>
      <c r="P30" s="59">
        <f t="shared" si="5"/>
        <v>0</v>
      </c>
      <c r="Q30" s="59">
        <f t="shared" si="5"/>
        <v>0</v>
      </c>
      <c r="R30" s="59">
        <f t="shared" si="5"/>
        <v>0</v>
      </c>
      <c r="S30" s="59">
        <f t="shared" si="5"/>
        <v>0</v>
      </c>
      <c r="T30" s="59">
        <f t="shared" si="5"/>
        <v>0</v>
      </c>
      <c r="U30" s="59">
        <f t="shared" si="5"/>
        <v>36522317</v>
      </c>
      <c r="V30" s="59">
        <f t="shared" si="5"/>
        <v>6815198</v>
      </c>
      <c r="W30" s="59">
        <f t="shared" si="5"/>
        <v>82687340</v>
      </c>
      <c r="X30" s="59">
        <f t="shared" si="5"/>
        <v>0</v>
      </c>
      <c r="Y30" s="59">
        <f t="shared" si="5"/>
        <v>82687340</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6815198</v>
      </c>
      <c r="W33" s="57">
        <f t="shared" si="7"/>
        <v>6815198</v>
      </c>
      <c r="X33" s="57">
        <f t="shared" si="7"/>
        <v>0</v>
      </c>
      <c r="Y33" s="57">
        <f t="shared" si="7"/>
        <v>6815198</v>
      </c>
    </row>
    <row r="34" spans="1:25" ht="30.75" customHeight="1" x14ac:dyDescent="0.2">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10735909</v>
      </c>
      <c r="V34" s="59">
        <f t="shared" si="8"/>
        <v>-10735909</v>
      </c>
      <c r="W34" s="59">
        <f t="shared" si="8"/>
        <v>0</v>
      </c>
      <c r="X34" s="59">
        <f t="shared" si="8"/>
        <v>0</v>
      </c>
      <c r="Y34" s="59">
        <f t="shared" si="8"/>
        <v>0</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f>'Balance sheet'!H76</f>
        <v>22417251</v>
      </c>
      <c r="I36" s="56">
        <f>'Balance sheet'!H77</f>
        <v>11731516</v>
      </c>
      <c r="J36" s="56">
        <f>'Balance sheet'!H79</f>
        <v>1122747</v>
      </c>
      <c r="K36" s="56">
        <f>'Balance sheet'!H80</f>
        <v>1181838</v>
      </c>
      <c r="L36" s="56">
        <f>-'Balance sheet'!H81</f>
        <v>141524</v>
      </c>
      <c r="M36" s="56">
        <f>'Balance sheet'!H82</f>
        <v>0</v>
      </c>
      <c r="N36" s="56">
        <f>'Balance sheet'!H83</f>
        <v>3037997</v>
      </c>
      <c r="O36" s="56">
        <v>0</v>
      </c>
      <c r="P36" s="56">
        <v>0</v>
      </c>
      <c r="Q36" s="56">
        <v>0</v>
      </c>
      <c r="R36" s="56">
        <v>0</v>
      </c>
      <c r="S36" s="56">
        <v>0</v>
      </c>
      <c r="T36" s="56">
        <v>0</v>
      </c>
      <c r="U36" s="56">
        <f>'Balance sheet'!H92</f>
        <v>36522317</v>
      </c>
      <c r="V36" s="56">
        <f>'Balance sheet'!H95</f>
        <v>6815198</v>
      </c>
      <c r="W36" s="57">
        <f>H36+I36+J36+K36-L36+M36+N36+O36+P36+Q36+R36+U36+V36+S36+T36</f>
        <v>82687340</v>
      </c>
      <c r="X36" s="56">
        <v>0</v>
      </c>
      <c r="Y36" s="57">
        <f t="shared" ref="Y36:Y38" si="9">W36+X36</f>
        <v>82687340</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490</v>
      </c>
      <c r="B39" s="289"/>
      <c r="C39" s="289"/>
      <c r="D39" s="289"/>
      <c r="E39" s="289"/>
      <c r="F39" s="289"/>
      <c r="G39" s="7">
        <v>31</v>
      </c>
      <c r="H39" s="57">
        <f>H36+H37+H38</f>
        <v>22417251</v>
      </c>
      <c r="I39" s="57">
        <f t="shared" ref="I39:Y39" si="11">I36+I37+I38</f>
        <v>11731516</v>
      </c>
      <c r="J39" s="57">
        <f t="shared" si="11"/>
        <v>1122747</v>
      </c>
      <c r="K39" s="57">
        <f t="shared" si="11"/>
        <v>1181838</v>
      </c>
      <c r="L39" s="57">
        <f t="shared" si="11"/>
        <v>141524</v>
      </c>
      <c r="M39" s="57">
        <f t="shared" si="11"/>
        <v>0</v>
      </c>
      <c r="N39" s="57">
        <f t="shared" si="11"/>
        <v>3037997</v>
      </c>
      <c r="O39" s="57">
        <f t="shared" si="11"/>
        <v>0</v>
      </c>
      <c r="P39" s="57">
        <f t="shared" si="11"/>
        <v>0</v>
      </c>
      <c r="Q39" s="57">
        <f t="shared" si="11"/>
        <v>0</v>
      </c>
      <c r="R39" s="57">
        <f t="shared" si="11"/>
        <v>0</v>
      </c>
      <c r="S39" s="57">
        <f t="shared" si="11"/>
        <v>0</v>
      </c>
      <c r="T39" s="57">
        <f t="shared" si="11"/>
        <v>0</v>
      </c>
      <c r="U39" s="57">
        <f t="shared" si="11"/>
        <v>36522317</v>
      </c>
      <c r="V39" s="57">
        <f t="shared" si="11"/>
        <v>6815198</v>
      </c>
      <c r="W39" s="57">
        <f t="shared" si="11"/>
        <v>82687340</v>
      </c>
      <c r="X39" s="57">
        <f t="shared" si="11"/>
        <v>0</v>
      </c>
      <c r="Y39" s="57">
        <f t="shared" si="11"/>
        <v>82687340</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f>'Balance sheet'!I94</f>
        <v>5192132</v>
      </c>
      <c r="W40" s="57">
        <f t="shared" ref="W40:W58" si="12">H40+I40+J40+K40-L40+M40+N40+O40+P40+Q40+R40+U40+V40+S40+T40</f>
        <v>5192132</v>
      </c>
      <c r="X40" s="56">
        <v>0</v>
      </c>
      <c r="Y40" s="57">
        <f t="shared" ref="Y40:Y58" si="13">W40+X40</f>
        <v>5192132</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f>'Balance sheet'!H95</f>
        <v>6815198</v>
      </c>
      <c r="V56" s="56">
        <f>-'Balance sheet'!H95</f>
        <v>-6815198</v>
      </c>
      <c r="W56" s="57">
        <f t="shared" si="12"/>
        <v>0</v>
      </c>
      <c r="X56" s="56">
        <v>0</v>
      </c>
      <c r="Y56" s="57">
        <f t="shared" si="13"/>
        <v>0</v>
      </c>
    </row>
    <row r="57" spans="1:25" x14ac:dyDescent="0.2">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494</v>
      </c>
      <c r="B59" s="307"/>
      <c r="C59" s="307"/>
      <c r="D59" s="307"/>
      <c r="E59" s="307"/>
      <c r="F59" s="307"/>
      <c r="G59" s="8">
        <v>51</v>
      </c>
      <c r="H59" s="59">
        <f t="shared" ref="H59:T59" si="14">SUM(H39:H58)</f>
        <v>22417251</v>
      </c>
      <c r="I59" s="59">
        <f t="shared" si="14"/>
        <v>11731516</v>
      </c>
      <c r="J59" s="59">
        <f t="shared" si="14"/>
        <v>1122747</v>
      </c>
      <c r="K59" s="59">
        <f t="shared" si="14"/>
        <v>1181838</v>
      </c>
      <c r="L59" s="59">
        <f t="shared" si="14"/>
        <v>141524</v>
      </c>
      <c r="M59" s="59">
        <f t="shared" si="14"/>
        <v>0</v>
      </c>
      <c r="N59" s="59">
        <f t="shared" si="14"/>
        <v>3037997</v>
      </c>
      <c r="O59" s="59">
        <f t="shared" si="14"/>
        <v>0</v>
      </c>
      <c r="P59" s="59">
        <f t="shared" si="14"/>
        <v>0</v>
      </c>
      <c r="Q59" s="59">
        <f t="shared" si="14"/>
        <v>0</v>
      </c>
      <c r="R59" s="59">
        <f t="shared" si="14"/>
        <v>0</v>
      </c>
      <c r="S59" s="59">
        <f t="shared" si="14"/>
        <v>0</v>
      </c>
      <c r="T59" s="59">
        <f t="shared" si="14"/>
        <v>0</v>
      </c>
      <c r="U59" s="59">
        <f>SUM(U39:U58)</f>
        <v>43337515</v>
      </c>
      <c r="V59" s="59">
        <f>SUM(V39:V58)</f>
        <v>5192132</v>
      </c>
      <c r="W59" s="59">
        <f>SUM(W39:W58)</f>
        <v>87879472</v>
      </c>
      <c r="X59" s="59">
        <f>SUM(X39:X58)</f>
        <v>0</v>
      </c>
      <c r="Y59" s="59">
        <f>SUM(Y39:Y58)</f>
        <v>87879472</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5192132</v>
      </c>
      <c r="W62" s="57">
        <f>W40+W61</f>
        <v>5192132</v>
      </c>
      <c r="X62" s="57">
        <f>X40+X61</f>
        <v>0</v>
      </c>
      <c r="Y62" s="57">
        <f>Y40+Y61</f>
        <v>5192132</v>
      </c>
    </row>
    <row r="63" spans="1:25" ht="29.25" customHeight="1" x14ac:dyDescent="0.2">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6815198</v>
      </c>
      <c r="V63" s="59">
        <f>SUM(V50:V58)</f>
        <v>-6815198</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 right="0" top="0" bottom="0"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view="pageBreakPreview" zoomScale="60" zoomScaleNormal="91" workbookViewId="0">
      <selection activeCell="T41" sqref="T41"/>
    </sheetView>
  </sheetViews>
  <sheetFormatPr defaultRowHeight="12.75" x14ac:dyDescent="0.2"/>
  <cols>
    <col min="9" max="9" width="54.42578125" customWidth="1"/>
  </cols>
  <sheetData>
    <row r="1" spans="1:9" x14ac:dyDescent="0.2">
      <c r="A1" s="315" t="s">
        <v>530</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ht="102.75" customHeight="1" x14ac:dyDescent="0.2">
      <c r="A37" s="316"/>
      <c r="B37" s="316"/>
      <c r="C37" s="316"/>
      <c r="D37" s="316"/>
      <c r="E37" s="316"/>
      <c r="F37" s="316"/>
      <c r="G37" s="316"/>
      <c r="H37" s="316"/>
      <c r="I37" s="316"/>
    </row>
    <row r="38" spans="1:9" ht="102.75" customHeight="1" x14ac:dyDescent="0.2">
      <c r="A38" s="316"/>
      <c r="B38" s="316"/>
      <c r="C38" s="316"/>
      <c r="D38" s="316"/>
      <c r="E38" s="316"/>
      <c r="F38" s="316"/>
      <c r="G38" s="316"/>
      <c r="H38" s="316"/>
      <c r="I38" s="316"/>
    </row>
    <row r="39" spans="1:9" ht="102.75" customHeight="1" x14ac:dyDescent="0.2">
      <c r="A39" s="316"/>
      <c r="B39" s="316"/>
      <c r="C39" s="316"/>
      <c r="D39" s="316"/>
      <c r="E39" s="316"/>
      <c r="F39" s="316"/>
      <c r="G39" s="316"/>
      <c r="H39" s="316"/>
      <c r="I39" s="316"/>
    </row>
    <row r="40" spans="1:9" ht="229.5" customHeight="1" x14ac:dyDescent="0.2">
      <c r="A40" s="316"/>
      <c r="B40" s="316"/>
      <c r="C40" s="316"/>
      <c r="D40" s="316"/>
      <c r="E40" s="316"/>
      <c r="F40" s="316"/>
      <c r="G40" s="316"/>
      <c r="H40" s="316"/>
      <c r="I40" s="316"/>
    </row>
    <row r="41" spans="1:9" ht="143.25" customHeight="1" x14ac:dyDescent="0.2">
      <c r="A41" s="317" t="s">
        <v>531</v>
      </c>
      <c r="B41" s="317"/>
      <c r="C41" s="317"/>
      <c r="D41" s="317"/>
      <c r="E41" s="317"/>
      <c r="F41" s="317"/>
      <c r="G41" s="317"/>
      <c r="H41" s="317"/>
      <c r="I41" s="317"/>
    </row>
    <row r="42" spans="1:9" ht="212.25" customHeight="1" x14ac:dyDescent="0.2">
      <c r="A42" s="317"/>
      <c r="B42" s="317"/>
      <c r="C42" s="317"/>
      <c r="D42" s="317"/>
      <c r="E42" s="317"/>
      <c r="F42" s="317"/>
      <c r="G42" s="317"/>
      <c r="H42" s="317"/>
      <c r="I42" s="317"/>
    </row>
    <row r="43" spans="1:9" ht="41.25" customHeight="1" x14ac:dyDescent="0.2">
      <c r="A43" s="317"/>
      <c r="B43" s="317"/>
      <c r="C43" s="317"/>
      <c r="D43" s="317"/>
      <c r="E43" s="317"/>
      <c r="F43" s="317"/>
      <c r="G43" s="317"/>
      <c r="H43" s="317"/>
      <c r="I43" s="317"/>
    </row>
    <row r="44" spans="1:9" x14ac:dyDescent="0.2">
      <c r="A44" s="317"/>
      <c r="B44" s="317"/>
      <c r="C44" s="317"/>
      <c r="D44" s="317"/>
      <c r="E44" s="317"/>
      <c r="F44" s="317"/>
      <c r="G44" s="317"/>
      <c r="H44" s="317"/>
      <c r="I44" s="317"/>
    </row>
    <row r="45" spans="1:9" x14ac:dyDescent="0.2">
      <c r="A45" s="317"/>
      <c r="B45" s="317"/>
      <c r="C45" s="317"/>
      <c r="D45" s="317"/>
      <c r="E45" s="317"/>
      <c r="F45" s="317"/>
      <c r="G45" s="317"/>
      <c r="H45" s="317"/>
      <c r="I45" s="317"/>
    </row>
    <row r="46" spans="1:9" x14ac:dyDescent="0.2">
      <c r="A46" s="317"/>
      <c r="B46" s="317"/>
      <c r="C46" s="317"/>
      <c r="D46" s="317"/>
      <c r="E46" s="317"/>
      <c r="F46" s="317"/>
      <c r="G46" s="317"/>
      <c r="H46" s="317"/>
      <c r="I46" s="317"/>
    </row>
    <row r="47" spans="1:9" x14ac:dyDescent="0.2">
      <c r="A47" s="317"/>
      <c r="B47" s="317"/>
      <c r="C47" s="317"/>
      <c r="D47" s="317"/>
      <c r="E47" s="317"/>
      <c r="F47" s="317"/>
      <c r="G47" s="317"/>
      <c r="H47" s="317"/>
      <c r="I47" s="317"/>
    </row>
    <row r="48" spans="1:9" x14ac:dyDescent="0.2">
      <c r="A48" s="317"/>
      <c r="B48" s="317"/>
      <c r="C48" s="317"/>
      <c r="D48" s="317"/>
      <c r="E48" s="317"/>
      <c r="F48" s="317"/>
      <c r="G48" s="317"/>
      <c r="H48" s="317"/>
      <c r="I48" s="317"/>
    </row>
    <row r="49" spans="1:9" x14ac:dyDescent="0.2">
      <c r="A49" s="317"/>
      <c r="B49" s="317"/>
      <c r="C49" s="317"/>
      <c r="D49" s="317"/>
      <c r="E49" s="317"/>
      <c r="F49" s="317"/>
      <c r="G49" s="317"/>
      <c r="H49" s="317"/>
      <c r="I49" s="317"/>
    </row>
    <row r="50" spans="1:9" x14ac:dyDescent="0.2">
      <c r="A50" s="317"/>
      <c r="B50" s="317"/>
      <c r="C50" s="317"/>
      <c r="D50" s="317"/>
      <c r="E50" s="317"/>
      <c r="F50" s="317"/>
      <c r="G50" s="317"/>
      <c r="H50" s="317"/>
      <c r="I50" s="317"/>
    </row>
    <row r="51" spans="1:9" x14ac:dyDescent="0.2">
      <c r="A51" s="317"/>
      <c r="B51" s="317"/>
      <c r="C51" s="317"/>
      <c r="D51" s="317"/>
      <c r="E51" s="317"/>
      <c r="F51" s="317"/>
      <c r="G51" s="317"/>
      <c r="H51" s="317"/>
      <c r="I51" s="317"/>
    </row>
    <row r="52" spans="1:9" x14ac:dyDescent="0.2">
      <c r="A52" s="317"/>
      <c r="B52" s="317"/>
      <c r="C52" s="317"/>
      <c r="D52" s="317"/>
      <c r="E52" s="317"/>
      <c r="F52" s="317"/>
      <c r="G52" s="317"/>
      <c r="H52" s="317"/>
      <c r="I52" s="317"/>
    </row>
    <row r="53" spans="1:9" x14ac:dyDescent="0.2">
      <c r="A53" s="317"/>
      <c r="B53" s="317"/>
      <c r="C53" s="317"/>
      <c r="D53" s="317"/>
      <c r="E53" s="317"/>
      <c r="F53" s="317"/>
      <c r="G53" s="317"/>
      <c r="H53" s="317"/>
      <c r="I53" s="317"/>
    </row>
    <row r="54" spans="1:9" x14ac:dyDescent="0.2">
      <c r="A54" s="317"/>
      <c r="B54" s="317"/>
      <c r="C54" s="317"/>
      <c r="D54" s="317"/>
      <c r="E54" s="317"/>
      <c r="F54" s="317"/>
      <c r="G54" s="317"/>
      <c r="H54" s="317"/>
      <c r="I54" s="317"/>
    </row>
    <row r="55" spans="1:9" x14ac:dyDescent="0.2">
      <c r="A55" s="317"/>
      <c r="B55" s="317"/>
      <c r="C55" s="317"/>
      <c r="D55" s="317"/>
      <c r="E55" s="317"/>
      <c r="F55" s="317"/>
      <c r="G55" s="317"/>
      <c r="H55" s="317"/>
      <c r="I55" s="317"/>
    </row>
    <row r="56" spans="1:9" x14ac:dyDescent="0.2">
      <c r="A56" s="317"/>
      <c r="B56" s="317"/>
      <c r="C56" s="317"/>
      <c r="D56" s="317"/>
      <c r="E56" s="317"/>
      <c r="F56" s="317"/>
      <c r="G56" s="317"/>
      <c r="H56" s="317"/>
      <c r="I56" s="317"/>
    </row>
    <row r="57" spans="1:9" x14ac:dyDescent="0.2">
      <c r="A57" s="317"/>
      <c r="B57" s="317"/>
      <c r="C57" s="317"/>
      <c r="D57" s="317"/>
      <c r="E57" s="317"/>
      <c r="F57" s="317"/>
      <c r="G57" s="317"/>
      <c r="H57" s="317"/>
      <c r="I57" s="317"/>
    </row>
    <row r="58" spans="1:9" x14ac:dyDescent="0.2">
      <c r="A58" s="317"/>
      <c r="B58" s="317"/>
      <c r="C58" s="317"/>
      <c r="D58" s="317"/>
      <c r="E58" s="317"/>
      <c r="F58" s="317"/>
      <c r="G58" s="317"/>
      <c r="H58" s="317"/>
      <c r="I58" s="317"/>
    </row>
    <row r="59" spans="1:9" x14ac:dyDescent="0.2">
      <c r="A59" s="317"/>
      <c r="B59" s="317"/>
      <c r="C59" s="317"/>
      <c r="D59" s="317"/>
      <c r="E59" s="317"/>
      <c r="F59" s="317"/>
      <c r="G59" s="317"/>
      <c r="H59" s="317"/>
      <c r="I59" s="317"/>
    </row>
    <row r="60" spans="1:9" x14ac:dyDescent="0.2">
      <c r="A60" s="317"/>
      <c r="B60" s="317"/>
      <c r="C60" s="317"/>
      <c r="D60" s="317"/>
      <c r="E60" s="317"/>
      <c r="F60" s="317"/>
      <c r="G60" s="317"/>
      <c r="H60" s="317"/>
      <c r="I60" s="317"/>
    </row>
    <row r="61" spans="1:9" x14ac:dyDescent="0.2">
      <c r="A61" s="317"/>
      <c r="B61" s="317"/>
      <c r="C61" s="317"/>
      <c r="D61" s="317"/>
      <c r="E61" s="317"/>
      <c r="F61" s="317"/>
      <c r="G61" s="317"/>
      <c r="H61" s="317"/>
      <c r="I61" s="317"/>
    </row>
    <row r="62" spans="1:9" x14ac:dyDescent="0.2">
      <c r="A62" s="317"/>
      <c r="B62" s="317"/>
      <c r="C62" s="317"/>
      <c r="D62" s="317"/>
      <c r="E62" s="317"/>
      <c r="F62" s="317"/>
      <c r="G62" s="317"/>
      <c r="H62" s="317"/>
      <c r="I62" s="317"/>
    </row>
    <row r="63" spans="1:9" x14ac:dyDescent="0.2">
      <c r="A63" s="317"/>
      <c r="B63" s="317"/>
      <c r="C63" s="317"/>
      <c r="D63" s="317"/>
      <c r="E63" s="317"/>
      <c r="F63" s="317"/>
      <c r="G63" s="317"/>
      <c r="H63" s="317"/>
      <c r="I63" s="317"/>
    </row>
    <row r="64" spans="1:9" x14ac:dyDescent="0.2">
      <c r="A64" s="317"/>
      <c r="B64" s="317"/>
      <c r="C64" s="317"/>
      <c r="D64" s="317"/>
      <c r="E64" s="317"/>
      <c r="F64" s="317"/>
      <c r="G64" s="317"/>
      <c r="H64" s="317"/>
      <c r="I64" s="317"/>
    </row>
    <row r="65" spans="1:9" x14ac:dyDescent="0.2">
      <c r="A65" s="317"/>
      <c r="B65" s="317"/>
      <c r="C65" s="317"/>
      <c r="D65" s="317"/>
      <c r="E65" s="317"/>
      <c r="F65" s="317"/>
      <c r="G65" s="317"/>
      <c r="H65" s="317"/>
      <c r="I65" s="317"/>
    </row>
    <row r="66" spans="1:9" x14ac:dyDescent="0.2">
      <c r="A66" s="317"/>
      <c r="B66" s="317"/>
      <c r="C66" s="317"/>
      <c r="D66" s="317"/>
      <c r="E66" s="317"/>
      <c r="F66" s="317"/>
      <c r="G66" s="317"/>
      <c r="H66" s="317"/>
      <c r="I66" s="317"/>
    </row>
    <row r="67" spans="1:9" x14ac:dyDescent="0.2">
      <c r="A67" s="317"/>
      <c r="B67" s="317"/>
      <c r="C67" s="317"/>
      <c r="D67" s="317"/>
      <c r="E67" s="317"/>
      <c r="F67" s="317"/>
      <c r="G67" s="317"/>
      <c r="H67" s="317"/>
      <c r="I67" s="317"/>
    </row>
  </sheetData>
  <mergeCells count="2">
    <mergeCell ref="A1:I40"/>
    <mergeCell ref="A41:I67"/>
  </mergeCells>
  <pageMargins left="0.19685039370078741" right="0" top="0" bottom="0"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2025-04-18T09:58:24Z</cp:lastPrinted>
  <dcterms:created xsi:type="dcterms:W3CDTF">2008-10-17T11:51:54Z</dcterms:created>
  <dcterms:modified xsi:type="dcterms:W3CDTF">2026-02-18T12:41:54Z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