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03.2025. predan 30.04.2025\ENG\Nekonsolidirano\"/>
    </mc:Choice>
  </mc:AlternateContent>
  <xr:revisionPtr revIDLastSave="0" documentId="13_ncr:1_{62FF09DA-534F-4879-9815-4398C1F8DF9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40" i="22" l="1"/>
  <c r="V36" i="22"/>
  <c r="V56" i="22" s="1"/>
  <c r="U36" i="22"/>
  <c r="N36" i="22"/>
  <c r="M36" i="22"/>
  <c r="L36" i="22"/>
  <c r="K36" i="22"/>
  <c r="J36" i="22"/>
  <c r="I36" i="22"/>
  <c r="H36" i="22"/>
  <c r="V11" i="22"/>
  <c r="V27" i="22"/>
  <c r="U27" i="22"/>
  <c r="W37" i="22"/>
  <c r="W38" i="22"/>
  <c r="U56" i="22" l="1"/>
  <c r="Y38" i="22"/>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I51" i="21"/>
  <c r="J63" i="19"/>
  <c r="K64" i="19"/>
  <c r="I53" i="21"/>
  <c r="K63" i="19"/>
  <c r="K67" i="19"/>
  <c r="K66" i="19"/>
  <c r="K89" i="19" s="1"/>
  <c r="K109" i="19" s="1"/>
  <c r="K68" i="19"/>
  <c r="H64" i="19"/>
  <c r="I72" i="18"/>
  <c r="I134" i="18" s="1"/>
  <c r="I62" i="19"/>
  <c r="I63" i="19"/>
  <c r="I64" i="19"/>
  <c r="H62" i="19"/>
  <c r="H63" i="19"/>
  <c r="J62" i="19"/>
  <c r="J64" i="19"/>
  <c r="J66" i="19" l="1"/>
  <c r="J89" i="19" s="1"/>
  <c r="J109" i="19" s="1"/>
  <c r="I8" i="20"/>
  <c r="I18" i="20" s="1"/>
  <c r="I24" i="20" s="1"/>
  <c r="I27" i="20" s="1"/>
  <c r="I57" i="20" s="1"/>
  <c r="I59" i="20" s="1"/>
  <c r="H66" i="19"/>
  <c r="H89" i="19" s="1"/>
  <c r="H109" i="19" s="1"/>
  <c r="H8" i="20"/>
  <c r="H18" i="20" s="1"/>
  <c r="H24" i="20" s="1"/>
  <c r="H27" i="20" s="1"/>
  <c r="H57" i="20" s="1"/>
  <c r="H59" i="20" s="1"/>
  <c r="H67" i="19"/>
  <c r="H68" i="19"/>
  <c r="I66" i="19"/>
  <c r="I89" i="19" s="1"/>
  <c r="I109" i="19" s="1"/>
  <c r="I68" i="19"/>
  <c r="I67" i="19"/>
  <c r="J67" i="19"/>
  <c r="J68"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<sst xmlns="http://schemas.openxmlformats.org/spreadsheetml/2006/main" count="540" uniqueCount="524">
  <si>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</si>
  <si>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</si>
  <si>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</si>
  <si>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</si>
  <si>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</si>
  <si>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</si>
  <si>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</si>
  <si>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</si>
  <si>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</si>
  <si>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</si>
  <si>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</si>
  <si>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</si>
  <si>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</si>
  <si>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</si>
  <si>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</si>
  <si>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</si>
  <si>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</si>
  <si>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</si>
  <si>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</si>
  <si>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</si>
  <si>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</si>
  <si>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</si>
  <si>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</si>
  <si>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</si>
  <si>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</si>
  <si>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</si>
  <si>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</si>
  <si>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</si>
  <si>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</si>
  <si>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</si>
  <si>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</si>
  <si>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</si>
  <si>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</si>
  <si>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</si>
  <si>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</si>
  <si>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</si>
  <si>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</si>
  <si>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</si>
  <si>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</si>
  <si>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</si>
  <si>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</si>
  <si>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</si>
  <si>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</si>
  <si>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</si>
  <si>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</si>
  <si>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</si>
  <si>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</si>
  <si>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</si>
  <si>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</si>
  <si>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</si>
  <si>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</si>
  <si>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</si>
  <si>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</si>
  <si>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</si>
  <si>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</si>
  <si>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</si>
  <si>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</si>
  <si>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</si>
  <si>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</si>
  <si>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</si>
  <si>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</si>
  <si>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</si>
  <si>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</si>
  <si>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</si>
  <si>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</si>
  <si>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</si>
  <si>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</si>
  <si>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</si>
  <si>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</si>
  <si>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</si>
  <si>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</si>
  <si>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</si>
  <si>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</si>
  <si>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</si>
  <si>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</si>
  <si>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</si>
  <si>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</si>
  <si>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</si>
  <si>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</si>
  <si>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</si>
  <si>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</si>
  <si>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</si>
  <si>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</si>
  <si>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</si>
  <si>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</si>
  <si>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</si>
  <si>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</si>
  <si>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</si>
  <si>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</si>
  <si>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</si>
  <si>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</si>
  <si>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</si>
  <si>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</si>
  <si>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</si>
  <si>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</si>
  <si>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</si>
  <si>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</si>
  <si>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</si>
  <si>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</si>
  <si>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</si>
  <si>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</si>
  <si>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</si>
  <si>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</si>
  <si>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</si>
  <si>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</si>
  <si>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</si>
  <si>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</si>
  <si>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</si>
  <si>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</si>
  <si>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</si>
  <si>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</si>
  <si>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</si>
  <si>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</si>
  <si>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</si>
  <si>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</si>
  <si>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</si>
  <si>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</si>
  <si>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</si>
  <si>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</si>
  <si>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</si>
  <si>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</si>
  <si>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</si>
  <si>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</si>
  <si>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</si>
  <si>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</si>
  <si>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</si>
  <si>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</si>
  <si>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</si>
  <si>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</si>
  <si>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</si>
  <si>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</si>
  <si>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</si>
  <si>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</si>
  <si>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</si>
  <si>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</si>
  <si>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</si>
  <si>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</si>
  <si>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</si>
  <si>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</si>
  <si>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</si>
  <si>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</si>
  <si>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</si>
  <si>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</si>
  <si>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</si>
  <si>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</si>
  <si>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</si>
  <si>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</si>
  <si>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</si>
  <si>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</si>
  <si>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</si>
  <si>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</si>
  <si>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</si>
  <si>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</si>
  <si>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</si>
  <si>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</si>
  <si>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</si>
  <si>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</si>
  <si>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</si>
  <si>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</si>
  <si>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</si>
  <si>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</si>
  <si>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</si>
  <si>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</si>
  <si>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</si>
  <si>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</si>
  <si>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</si>
  <si>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</si>
  <si>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</si>
  <si>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</si>
  <si>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</si>
  <si>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</si>
  <si>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</si>
  <si>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</si>
  <si>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</si>
  <si>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</si>
  <si>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</si>
  <si>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</si>
  <si>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</si>
  <si>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</si>
  <si>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</si>
  <si>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</si>
  <si>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</si>
  <si>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</si>
  <si>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</si>
  <si>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</si>
  <si>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</si>
  <si>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</si>
  <si>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</si>
  <si>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</si>
  <si>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</si>
  <si>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</si>
  <si>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</si>
  <si>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</si>
  <si>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</si>
  <si>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</si>
  <si>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</si>
  <si>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</si>
  <si>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</si>
  <si>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</si>
  <si>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</si>
  <si>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</si>
  <si>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</si>
  <si>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</si>
  <si>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</si>
  <si>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</si>
  <si>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</si>
  <si>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</si>
  <si>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</si>
  <si>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</si>
  <si>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</si>
  <si>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</si>
  <si>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</si>
  <si>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</si>
  <si>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</si>
  <si>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</si>
  <si>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</si>
  <si>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</si>
  <si>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</si>
  <si>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</si>
  <si>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</si>
  <si>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</si>
  <si>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</si>
  <si>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</si>
  <si>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</si>
  <si>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</si>
  <si>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</si>
  <si>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</si>
  <si>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</si>
  <si>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</si>
  <si>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</si>
  <si>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</si>
  <si>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</si>
  <si>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</si>
  <si>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</si>
  <si>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</si>
  <si>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</si>
  <si>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</si>
  <si>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</si>
  <si>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</si>
  <si>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</si>
  <si>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</si>
  <si>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</si>
  <si>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</si>
  <si>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</si>
  <si>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</si>
  <si>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</si>
  <si>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</si>
  <si>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</si>
  <si>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</si>
  <si>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</si>
  <si>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</si>
  <si>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</si>
  <si>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</si>
  <si>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</si>
  <si>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</si>
  <si>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</si>
  <si>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</si>
  <si>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</si>
  <si>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</si>
  <si>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</si>
  <si>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</si>
  <si>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</si>
  <si>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</si>
  <si>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</si>
  <si>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</si>
  <si>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</si>
  <si>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</si>
  <si>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</si>
  <si>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</si>
  <si>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</si>
  <si>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</si>
  <si>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</si>
  <si>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</si>
  <si>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</si>
  <si>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</si>
  <si>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</si>
  <si>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</si>
  <si>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</si>
  <si>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</si>
  <si>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</si>
  <si>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</si>
  <si>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</si>
  <si>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</si>
  <si>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</si>
  <si>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</si>
  <si>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</si>
  <si>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</si>
  <si>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</si>
  <si>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</si>
  <si>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</si>
  <si>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</si>
  <si>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</si>
  <si>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</si>
  <si>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</si>
  <si>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</si>
  <si>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</si>
  <si>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</si>
  <si>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</si>
  <si>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</si>
  <si>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</si>
  <si>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</si>
  <si>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</si>
  <si>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</si>
  <si>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</si>
  <si>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</si>
  <si>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</si>
  <si>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</si>
  <si>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</si>
  <si>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</si>
  <si>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</si>
  <si>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</si>
  <si>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</si>
  <si>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</si>
  <si>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</si>
  <si>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</si>
  <si>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</si>
  <si>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</si>
  <si>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</si>
  <si>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</si>
  <si>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</si>
  <si>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</si>
  <si>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</si>
  <si>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</si>
  <si>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</si>
  <si>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</si>
  <si>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</si>
  <si>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</si>
  <si>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</si>
  <si>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</si>
  <si>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</si>
  <si>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</si>
  <si>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</si>
  <si>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</si>
  <si>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</si>
  <si>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</si>
  <si>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</si>
  <si>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</si>
  <si>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</si>
  <si>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</si>
  <si>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</si>
  <si>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</si>
  <si>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</si>
  <si>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</si>
  <si>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</si>
  <si>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</si>
  <si>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</si>
  <si>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</si>
  <si>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</si>
  <si>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</si>
  <si>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</si>
  <si>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</si>
  <si>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</si>
  <si>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</si>
  <si>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</si>
  <si>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</si>
  <si>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</si>
  <si>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</si>
  <si>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</si>
  <si>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</si>
  <si>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</si>
  <si>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</si>
  <si>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</si>
  <si>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</si>
  <si>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</si>
  <si>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</si>
  <si>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</si>
  <si>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</si>
  <si>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</si>
  <si>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</si>
  <si>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</si>
  <si>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</si>
  <si>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</si>
  <si>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</si>
  <si>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</si>
  <si>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</si>
  <si>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</si>
  <si>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</si>
  <si>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</si>
  <si>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</si>
  <si>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</si>
  <si>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</si>
  <si>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</si>
  <si>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</si>
  <si>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</si>
  <si>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</si>
  <si>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</si>
  <si>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</si>
  <si>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</si>
  <si>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</si>
  <si>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</si>
  <si>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</si>
  <si>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</si>
  <si>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</si>
  <si>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</si>
  <si>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</si>
  <si>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</si>
  <si>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</si>
  <si>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</si>
  <si>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</si>
  <si>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</si>
  <si>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</si>
  <si>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</si>
  <si>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</si>
  <si>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</si>
  <si>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</si>
  <si>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</si>
  <si>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</si>
  <si>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</si>
  <si>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</si>
  <si>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</si>
  <si>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</si>
  <si>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</si>
  <si>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</si>
  <si>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</si>
  <si>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</si>
  <si>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</si>
  <si>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</si>
  <si>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</si>
  <si>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</si>
  <si>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</si>
  <si>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</si>
  <si>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</si>
  <si>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</si>
  <si>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</si>
  <si>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</si>
  <si>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</si>
  <si>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</si>
  <si>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</si>
  <si>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</si>
  <si>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</si>
  <si>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</si>
  <si>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</si>
  <si>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</si>
  <si>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</si>
  <si>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</si>
  <si>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</si>
  <si>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</si>
  <si>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</si>
  <si>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</si>
  <si>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</si>
  <si>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</si>
  <si>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</si>
  <si>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</si>
  <si>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</si>
  <si>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</si>
  <si>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</si>
  <si>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</si>
  <si>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</si>
  <si>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</si>
  <si>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</si>
  <si>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</si>
  <si>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</si>
  <si>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</si>
  <si>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</si>
  <si>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</si>
  <si>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</si>
  <si>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</si>
  <si>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</si>
  <si>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</si>
  <si>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</si>
  <si>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</si>
  <si>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</si>
  <si>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</si>
  <si>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</si>
  <si>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</si>
  <si>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</si>
  <si>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</si>
  <si>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</si>
  <si>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</si>
  <si>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</si>
  <si>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</si>
  <si>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</si>
  <si>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</si>
  <si>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</si>
  <si>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</si>
  <si>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</si>
  <si>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</si>
  <si>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</si>
  <si>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</si>
  <si>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</si>
  <si>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</si>
  <si>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</si>
  <si>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</si>
  <si>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</si>
  <si>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</si>
  <si>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</si>
  <si>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</si>
  <si>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</si>
  <si>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</si>
  <si>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</si>
  <si>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</si>
  <si>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</si>
  <si>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</si>
  <si>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</si>
  <si>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</si>
  <si>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</si>
  <si>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</si>
  <si>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</si>
  <si>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</si>
  <si>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</si>
  <si>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</si>
  <si>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</si>
  <si>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</si>
  <si>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</si>
  <si>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</si>
  <si>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</si>
  <si>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</si>
  <si>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</si>
  <si>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</si>
  <si>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</si>
  <si>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</si>
  <si>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</si>
  <si>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</si>
  <si>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KN</t>
  </si>
  <si>
    <t>RN</t>
  </si>
  <si>
    <t>Ne</t>
  </si>
  <si>
    <t>DANIELA MARELIĆ</t>
  </si>
  <si>
    <t>020 603 223</t>
  </si>
  <si>
    <t>d.marelic@luka-ploce.hr</t>
  </si>
  <si>
    <t>Submitter: Luka Ploče d.d.</t>
  </si>
  <si>
    <t xml:space="preserve">Company Luka Ploče d.d.
a) Refer to the MANAGEMENT REPORT for quarter 1 of 2025.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finacial statements for the year ended 31 December 2024, have been applied to the quarterly reporting for 2025.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The principle activities of the Company: port services (handling of goods), storage  and wholesale and retail services in domestic and foreign trade.
2. Accounting policies consistent with those applied in the audited annual finacial statements for the year ended 31 December 2024, have been applied to the quarterly reporting for 2025. These are in accordance with International Financial Reporting Standards as adopted in the EU. 
3. The Company does not have any financial commitments, guarantees or contingencies that are not included in the balance sheet.
4. Refer to the MANAGEMENT REPORT for quarter 1 of 2025. 
5. The Company has liabilities relating to leases under IFRS 16 (4,081,046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(55,217 EUR).
6. The average number of employees during quarter 1 of 2025: 370.
7. The Company has not capitalised on the cost of salaries in part or in full.
8. Deferred tax amounts to 172,656 EUR on 31 December 2024 and 31 March 2025. 
9. The Company has an equity stake in 2 associates, namely (1) Lučka sigurnost d.o.o. Trg kralja Tomislava 21, 20340 Ploče in which it holds a 49% stake and (2) Vizir d.o.o. Trg kralja Tomislava 21, 20340 Ploče in which it holds a 49% stake. Refer to note 20 and note 34 in the audited financial statements for the year ended 31 December 2024. There were no changes to said in 2025. 
10. The share capital of the Company as at 31 March 2025 comprises 422,967 shares. The nominal value amounts to 53 EUR.
11. The Company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31.03.2025.
</t>
  </si>
  <si>
    <t>balance as at  31.03.2025</t>
  </si>
  <si>
    <t>for the period  01.01.2025 to 31.03.2025</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</si>
  <si>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01.01.2025.-31.03.2025.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</si>
</sst>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E7" sqref="E7"/>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45658</v>
      </c>
      <c r="F4" s="130"/>
      <c r="G4" s="66" t="s">
        <v>3</v>
      </c>
      <c r="H4" s="129">
        <v>45747</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20340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370</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513</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514</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515</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516</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517</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75" t="s">
        <v>518</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8"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3" t="s">
        <v>43</v>
      </c>
      <c r="B1" s="184"/>
      <c r="C1" s="184"/>
      <c r="D1" s="184"/>
      <c r="E1" s="184"/>
      <c r="F1" s="184"/>
      <c r="G1" s="184"/>
      <c r="H1" s="184"/>
      <c r="I1" s="184"/>
    </row>
    <row r="2" spans="1:9" x14ac:dyDescent="0.2">
      <c r="A2" s="185" t="s">
        <v>521</v>
      </c>
      <c r="B2" s="186"/>
      <c r="C2" s="186"/>
      <c r="D2" s="186"/>
      <c r="E2" s="186"/>
      <c r="F2" s="186"/>
      <c r="G2" s="186"/>
      <c r="H2" s="186"/>
      <c r="I2" s="186"/>
    </row>
    <row r="3" spans="1:9" x14ac:dyDescent="0.2">
      <c r="A3" s="187" t="s">
        <v>501</v>
      </c>
      <c r="B3" s="187"/>
      <c r="C3" s="187"/>
      <c r="D3" s="187"/>
      <c r="E3" s="187"/>
      <c r="F3" s="187"/>
      <c r="G3" s="187"/>
      <c r="H3" s="187"/>
      <c r="I3" s="187"/>
    </row>
    <row r="4" spans="1:9" x14ac:dyDescent="0.2">
      <c r="A4" s="188" t="s">
        <v>519</v>
      </c>
      <c r="B4" s="189"/>
      <c r="C4" s="189"/>
      <c r="D4" s="189"/>
      <c r="E4" s="189"/>
      <c r="F4" s="189"/>
      <c r="G4" s="189"/>
      <c r="H4" s="189"/>
      <c r="I4" s="190"/>
    </row>
    <row r="5" spans="1:9" ht="45" x14ac:dyDescent="0.2">
      <c r="A5" s="193" t="s">
        <v>44</v>
      </c>
      <c r="B5" s="194"/>
      <c r="C5" s="194"/>
      <c r="D5" s="194"/>
      <c r="E5" s="194"/>
      <c r="F5" s="194"/>
      <c r="G5" s="10" t="s">
        <v>45</v>
      </c>
      <c r="H5" s="12" t="s">
        <v>46</v>
      </c>
      <c r="I5" s="12" t="s">
        <v>47</v>
      </c>
    </row>
    <row r="6" spans="1:9" x14ac:dyDescent="0.2">
      <c r="A6" s="191">
        <v>1</v>
      </c>
      <c r="B6" s="192"/>
      <c r="C6" s="192"/>
      <c r="D6" s="192"/>
      <c r="E6" s="192"/>
      <c r="F6" s="192"/>
      <c r="G6" s="11">
        <v>2</v>
      </c>
      <c r="H6" s="12">
        <v>3</v>
      </c>
      <c r="I6" s="12">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3">
        <v>1</v>
      </c>
      <c r="H8" s="29">
        <v>0</v>
      </c>
      <c r="I8" s="29">
        <v>0</v>
      </c>
    </row>
    <row r="9" spans="1:9" ht="12.75" customHeight="1" x14ac:dyDescent="0.2">
      <c r="A9" s="182" t="s">
        <v>49</v>
      </c>
      <c r="B9" s="182"/>
      <c r="C9" s="182"/>
      <c r="D9" s="182"/>
      <c r="E9" s="182"/>
      <c r="F9" s="182"/>
      <c r="G9" s="14">
        <v>2</v>
      </c>
      <c r="H9" s="30">
        <f>H10+H17+H27+H38+H43</f>
        <v>57823282</v>
      </c>
      <c r="I9" s="30">
        <f>I10+I17+I27+I38+I43</f>
        <v>57275676</v>
      </c>
    </row>
    <row r="10" spans="1:9" ht="12.75" customHeight="1" x14ac:dyDescent="0.2">
      <c r="A10" s="181" t="s">
        <v>50</v>
      </c>
      <c r="B10" s="181"/>
      <c r="C10" s="181"/>
      <c r="D10" s="181"/>
      <c r="E10" s="181"/>
      <c r="F10" s="181"/>
      <c r="G10" s="14">
        <v>3</v>
      </c>
      <c r="H10" s="30">
        <f>H11+H12+H13+H14+H15+H16</f>
        <v>15911</v>
      </c>
      <c r="I10" s="30">
        <f>I11+I12+I13+I14+I15+I16</f>
        <v>15244</v>
      </c>
    </row>
    <row r="11" spans="1:9" ht="12.75" customHeight="1" x14ac:dyDescent="0.2">
      <c r="A11" s="180" t="s">
        <v>499</v>
      </c>
      <c r="B11" s="180"/>
      <c r="C11" s="180"/>
      <c r="D11" s="180"/>
      <c r="E11" s="180"/>
      <c r="F11" s="180"/>
      <c r="G11" s="13">
        <v>4</v>
      </c>
      <c r="H11" s="29">
        <v>0</v>
      </c>
      <c r="I11" s="29">
        <v>0</v>
      </c>
    </row>
    <row r="12" spans="1:9" ht="22.9" customHeight="1" x14ac:dyDescent="0.2">
      <c r="A12" s="180" t="s">
        <v>498</v>
      </c>
      <c r="B12" s="180"/>
      <c r="C12" s="180"/>
      <c r="D12" s="180"/>
      <c r="E12" s="180"/>
      <c r="F12" s="180"/>
      <c r="G12" s="13">
        <v>5</v>
      </c>
      <c r="H12" s="29">
        <v>0</v>
      </c>
      <c r="I12" s="29">
        <v>0</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15911</v>
      </c>
      <c r="I16" s="29">
        <v>15244</v>
      </c>
    </row>
    <row r="17" spans="1:9" ht="12.75" customHeight="1" x14ac:dyDescent="0.2">
      <c r="A17" s="181" t="s">
        <v>55</v>
      </c>
      <c r="B17" s="181"/>
      <c r="C17" s="181"/>
      <c r="D17" s="181"/>
      <c r="E17" s="181"/>
      <c r="F17" s="181"/>
      <c r="G17" s="14">
        <v>10</v>
      </c>
      <c r="H17" s="30">
        <f>H18+H19+H20+H21+H22+H23+H24+H25+H26</f>
        <v>53884577</v>
      </c>
      <c r="I17" s="30">
        <f>I18+I19+I20+I21+I22+I23+I24+I25+I26</f>
        <v>53341449</v>
      </c>
    </row>
    <row r="18" spans="1:9" ht="12.75" customHeight="1" x14ac:dyDescent="0.2">
      <c r="A18" s="180" t="s">
        <v>56</v>
      </c>
      <c r="B18" s="180"/>
      <c r="C18" s="180"/>
      <c r="D18" s="180"/>
      <c r="E18" s="180"/>
      <c r="F18" s="180"/>
      <c r="G18" s="13">
        <v>11</v>
      </c>
      <c r="H18" s="29">
        <v>4650527</v>
      </c>
      <c r="I18" s="29">
        <v>4588751</v>
      </c>
    </row>
    <row r="19" spans="1:9" ht="12.75" customHeight="1" x14ac:dyDescent="0.2">
      <c r="A19" s="180" t="s">
        <v>57</v>
      </c>
      <c r="B19" s="180"/>
      <c r="C19" s="180"/>
      <c r="D19" s="180"/>
      <c r="E19" s="180"/>
      <c r="F19" s="180"/>
      <c r="G19" s="13">
        <v>12</v>
      </c>
      <c r="H19" s="29">
        <v>992163</v>
      </c>
      <c r="I19" s="29">
        <v>986115</v>
      </c>
    </row>
    <row r="20" spans="1:9" ht="12.75" customHeight="1" x14ac:dyDescent="0.2">
      <c r="A20" s="180" t="s">
        <v>58</v>
      </c>
      <c r="B20" s="180"/>
      <c r="C20" s="180"/>
      <c r="D20" s="180"/>
      <c r="E20" s="180"/>
      <c r="F20" s="180"/>
      <c r="G20" s="13">
        <v>13</v>
      </c>
      <c r="H20" s="29">
        <v>45080056</v>
      </c>
      <c r="I20" s="29">
        <v>44576582</v>
      </c>
    </row>
    <row r="21" spans="1:9" ht="12.75" customHeight="1" x14ac:dyDescent="0.2">
      <c r="A21" s="180" t="s">
        <v>59</v>
      </c>
      <c r="B21" s="180"/>
      <c r="C21" s="180"/>
      <c r="D21" s="180"/>
      <c r="E21" s="180"/>
      <c r="F21" s="180"/>
      <c r="G21" s="13">
        <v>14</v>
      </c>
      <c r="H21" s="29">
        <v>2282755</v>
      </c>
      <c r="I21" s="29">
        <v>2271644</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0</v>
      </c>
      <c r="I23" s="29">
        <v>0</v>
      </c>
    </row>
    <row r="24" spans="1:9" ht="12.75" customHeight="1" x14ac:dyDescent="0.2">
      <c r="A24" s="180" t="s">
        <v>62</v>
      </c>
      <c r="B24" s="180"/>
      <c r="C24" s="180"/>
      <c r="D24" s="180"/>
      <c r="E24" s="180"/>
      <c r="F24" s="180"/>
      <c r="G24" s="13">
        <v>17</v>
      </c>
      <c r="H24" s="29">
        <v>713231</v>
      </c>
      <c r="I24" s="29">
        <v>782031</v>
      </c>
    </row>
    <row r="25" spans="1:9" ht="12.75" customHeight="1" x14ac:dyDescent="0.2">
      <c r="A25" s="180" t="s">
        <v>63</v>
      </c>
      <c r="B25" s="180"/>
      <c r="C25" s="180"/>
      <c r="D25" s="180"/>
      <c r="E25" s="180"/>
      <c r="F25" s="180"/>
      <c r="G25" s="13">
        <v>18</v>
      </c>
      <c r="H25" s="29">
        <v>0</v>
      </c>
      <c r="I25" s="29">
        <v>0</v>
      </c>
    </row>
    <row r="26" spans="1:9" ht="12.75" customHeight="1" x14ac:dyDescent="0.2">
      <c r="A26" s="180" t="s">
        <v>64</v>
      </c>
      <c r="B26" s="180"/>
      <c r="C26" s="180"/>
      <c r="D26" s="180"/>
      <c r="E26" s="180"/>
      <c r="F26" s="180"/>
      <c r="G26" s="13">
        <v>19</v>
      </c>
      <c r="H26" s="29">
        <v>165845</v>
      </c>
      <c r="I26" s="29">
        <v>136326</v>
      </c>
    </row>
    <row r="27" spans="1:9" ht="12.75" customHeight="1" x14ac:dyDescent="0.2">
      <c r="A27" s="181" t="s">
        <v>65</v>
      </c>
      <c r="B27" s="181"/>
      <c r="C27" s="181"/>
      <c r="D27" s="181"/>
      <c r="E27" s="181"/>
      <c r="F27" s="181"/>
      <c r="G27" s="14">
        <v>20</v>
      </c>
      <c r="H27" s="30">
        <f>SUM(H28:H37)</f>
        <v>3671723</v>
      </c>
      <c r="I27" s="30">
        <f>SUM(I28:I37)</f>
        <v>3671723</v>
      </c>
    </row>
    <row r="28" spans="1:9" ht="12.75" customHeight="1" x14ac:dyDescent="0.2">
      <c r="A28" s="180" t="s">
        <v>66</v>
      </c>
      <c r="B28" s="180"/>
      <c r="C28" s="180"/>
      <c r="D28" s="180"/>
      <c r="E28" s="180"/>
      <c r="F28" s="180"/>
      <c r="G28" s="13">
        <v>21</v>
      </c>
      <c r="H28" s="29">
        <v>3661172</v>
      </c>
      <c r="I28" s="29">
        <v>3661172</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10551</v>
      </c>
      <c r="I31" s="29">
        <v>10551</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0</v>
      </c>
      <c r="I35" s="29">
        <v>0</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0</v>
      </c>
      <c r="I37" s="29">
        <v>0</v>
      </c>
    </row>
    <row r="38" spans="1:9" ht="12.75" customHeight="1" x14ac:dyDescent="0.2">
      <c r="A38" s="181" t="s">
        <v>76</v>
      </c>
      <c r="B38" s="181"/>
      <c r="C38" s="181"/>
      <c r="D38" s="181"/>
      <c r="E38" s="181"/>
      <c r="F38" s="181"/>
      <c r="G38" s="14">
        <v>31</v>
      </c>
      <c r="H38" s="30">
        <f>H39+H40+H41+H42</f>
        <v>78415</v>
      </c>
      <c r="I38" s="30">
        <f>I39+I40+I41+I42</f>
        <v>74604</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78415</v>
      </c>
      <c r="I42" s="29">
        <v>74604</v>
      </c>
    </row>
    <row r="43" spans="1:9" ht="12.75" customHeight="1" x14ac:dyDescent="0.2">
      <c r="A43" s="180" t="s">
        <v>81</v>
      </c>
      <c r="B43" s="180"/>
      <c r="C43" s="180"/>
      <c r="D43" s="180"/>
      <c r="E43" s="180"/>
      <c r="F43" s="180"/>
      <c r="G43" s="13">
        <v>36</v>
      </c>
      <c r="H43" s="29">
        <v>172656</v>
      </c>
      <c r="I43" s="29">
        <v>172656</v>
      </c>
    </row>
    <row r="44" spans="1:9" ht="12.75" customHeight="1" x14ac:dyDescent="0.2">
      <c r="A44" s="182" t="s">
        <v>82</v>
      </c>
      <c r="B44" s="182"/>
      <c r="C44" s="182"/>
      <c r="D44" s="182"/>
      <c r="E44" s="182"/>
      <c r="F44" s="182"/>
      <c r="G44" s="14">
        <v>37</v>
      </c>
      <c r="H44" s="30">
        <f>H45+H53+H60+H70</f>
        <v>42336754</v>
      </c>
      <c r="I44" s="30">
        <f>I45+I53+I60+I70</f>
        <v>43174795</v>
      </c>
    </row>
    <row r="45" spans="1:9" ht="12.75" customHeight="1" x14ac:dyDescent="0.2">
      <c r="A45" s="181" t="s">
        <v>83</v>
      </c>
      <c r="B45" s="181"/>
      <c r="C45" s="181"/>
      <c r="D45" s="181"/>
      <c r="E45" s="181"/>
      <c r="F45" s="181"/>
      <c r="G45" s="14">
        <v>38</v>
      </c>
      <c r="H45" s="30">
        <f>SUM(H46:H52)</f>
        <v>1005422</v>
      </c>
      <c r="I45" s="30">
        <f>SUM(I46:I52)</f>
        <v>1007949</v>
      </c>
    </row>
    <row r="46" spans="1:9" ht="12.75" customHeight="1" x14ac:dyDescent="0.2">
      <c r="A46" s="180" t="s">
        <v>84</v>
      </c>
      <c r="B46" s="180"/>
      <c r="C46" s="180"/>
      <c r="D46" s="180"/>
      <c r="E46" s="180"/>
      <c r="F46" s="180"/>
      <c r="G46" s="13">
        <v>39</v>
      </c>
      <c r="H46" s="29">
        <v>1005422</v>
      </c>
      <c r="I46" s="29">
        <v>1007949</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0</v>
      </c>
      <c r="I48" s="29">
        <v>0</v>
      </c>
    </row>
    <row r="49" spans="1:9" ht="12.75" customHeight="1" x14ac:dyDescent="0.2">
      <c r="A49" s="180" t="s">
        <v>87</v>
      </c>
      <c r="B49" s="180"/>
      <c r="C49" s="180"/>
      <c r="D49" s="180"/>
      <c r="E49" s="180"/>
      <c r="F49" s="180"/>
      <c r="G49" s="13">
        <v>42</v>
      </c>
      <c r="H49" s="29">
        <v>0</v>
      </c>
      <c r="I49" s="29">
        <v>0</v>
      </c>
    </row>
    <row r="50" spans="1:9" ht="12.75" customHeight="1" x14ac:dyDescent="0.2">
      <c r="A50" s="180" t="s">
        <v>88</v>
      </c>
      <c r="B50" s="180"/>
      <c r="C50" s="180"/>
      <c r="D50" s="180"/>
      <c r="E50" s="180"/>
      <c r="F50" s="180"/>
      <c r="G50" s="13">
        <v>43</v>
      </c>
      <c r="H50" s="29">
        <v>0</v>
      </c>
      <c r="I50" s="29">
        <v>0</v>
      </c>
    </row>
    <row r="51" spans="1:9" ht="12.75" customHeight="1" x14ac:dyDescent="0.2">
      <c r="A51" s="180" t="s">
        <v>89</v>
      </c>
      <c r="B51" s="180"/>
      <c r="C51" s="180"/>
      <c r="D51" s="180"/>
      <c r="E51" s="180"/>
      <c r="F51" s="180"/>
      <c r="G51" s="13">
        <v>44</v>
      </c>
      <c r="H51" s="29">
        <v>0</v>
      </c>
      <c r="I51" s="29">
        <v>0</v>
      </c>
    </row>
    <row r="52" spans="1:9" ht="12.75" customHeight="1" x14ac:dyDescent="0.2">
      <c r="A52" s="180" t="s">
        <v>90</v>
      </c>
      <c r="B52" s="180"/>
      <c r="C52" s="180"/>
      <c r="D52" s="180"/>
      <c r="E52" s="180"/>
      <c r="F52" s="180"/>
      <c r="G52" s="13">
        <v>45</v>
      </c>
      <c r="H52" s="29">
        <v>0</v>
      </c>
      <c r="I52" s="29">
        <v>0</v>
      </c>
    </row>
    <row r="53" spans="1:9" ht="12.75" customHeight="1" x14ac:dyDescent="0.2">
      <c r="A53" s="181" t="s">
        <v>91</v>
      </c>
      <c r="B53" s="181"/>
      <c r="C53" s="181"/>
      <c r="D53" s="181"/>
      <c r="E53" s="181"/>
      <c r="F53" s="181"/>
      <c r="G53" s="14">
        <v>46</v>
      </c>
      <c r="H53" s="30">
        <f>SUM(H54:H59)</f>
        <v>19558150</v>
      </c>
      <c r="I53" s="30">
        <f>SUM(I54:I59)</f>
        <v>10945854</v>
      </c>
    </row>
    <row r="54" spans="1:9" ht="12.75" customHeight="1" x14ac:dyDescent="0.2">
      <c r="A54" s="180" t="s">
        <v>92</v>
      </c>
      <c r="B54" s="180"/>
      <c r="C54" s="180"/>
      <c r="D54" s="180"/>
      <c r="E54" s="180"/>
      <c r="F54" s="180"/>
      <c r="G54" s="13">
        <v>47</v>
      </c>
      <c r="H54" s="29">
        <v>100758</v>
      </c>
      <c r="I54" s="29">
        <v>12055</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17959389</v>
      </c>
      <c r="I56" s="29">
        <v>7386904</v>
      </c>
    </row>
    <row r="57" spans="1:9" ht="12.75" customHeight="1" x14ac:dyDescent="0.2">
      <c r="A57" s="180" t="s">
        <v>95</v>
      </c>
      <c r="B57" s="180"/>
      <c r="C57" s="180"/>
      <c r="D57" s="180"/>
      <c r="E57" s="180"/>
      <c r="F57" s="180"/>
      <c r="G57" s="13">
        <v>50</v>
      </c>
      <c r="H57" s="29">
        <v>1614</v>
      </c>
      <c r="I57" s="29">
        <v>1184</v>
      </c>
    </row>
    <row r="58" spans="1:9" ht="12.75" customHeight="1" x14ac:dyDescent="0.2">
      <c r="A58" s="180" t="s">
        <v>96</v>
      </c>
      <c r="B58" s="180"/>
      <c r="C58" s="180"/>
      <c r="D58" s="180"/>
      <c r="E58" s="180"/>
      <c r="F58" s="180"/>
      <c r="G58" s="13">
        <v>51</v>
      </c>
      <c r="H58" s="29">
        <v>716641</v>
      </c>
      <c r="I58" s="29">
        <v>2945789</v>
      </c>
    </row>
    <row r="59" spans="1:9" ht="12.75" customHeight="1" x14ac:dyDescent="0.2">
      <c r="A59" s="180" t="s">
        <v>97</v>
      </c>
      <c r="B59" s="180"/>
      <c r="C59" s="180"/>
      <c r="D59" s="180"/>
      <c r="E59" s="180"/>
      <c r="F59" s="180"/>
      <c r="G59" s="13">
        <v>52</v>
      </c>
      <c r="H59" s="29">
        <v>779748</v>
      </c>
      <c r="I59" s="29">
        <v>599922</v>
      </c>
    </row>
    <row r="60" spans="1:9" ht="12.75" customHeight="1" x14ac:dyDescent="0.2">
      <c r="A60" s="181" t="s">
        <v>98</v>
      </c>
      <c r="B60" s="181"/>
      <c r="C60" s="181"/>
      <c r="D60" s="181"/>
      <c r="E60" s="181"/>
      <c r="F60" s="181"/>
      <c r="G60" s="14">
        <v>53</v>
      </c>
      <c r="H60" s="30">
        <f>SUM(H61:H69)</f>
        <v>894034</v>
      </c>
      <c r="I60" s="30">
        <f>SUM(I61:I69)</f>
        <v>714237</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351042</v>
      </c>
      <c r="I63" s="29">
        <v>200000</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42025</v>
      </c>
      <c r="I67" s="29">
        <v>42025</v>
      </c>
    </row>
    <row r="68" spans="1:9" ht="12.75" customHeight="1" x14ac:dyDescent="0.2">
      <c r="A68" s="180" t="s">
        <v>106</v>
      </c>
      <c r="B68" s="180"/>
      <c r="C68" s="180"/>
      <c r="D68" s="180"/>
      <c r="E68" s="180"/>
      <c r="F68" s="180"/>
      <c r="G68" s="13">
        <v>61</v>
      </c>
      <c r="H68" s="29">
        <v>500967</v>
      </c>
      <c r="I68" s="29">
        <v>472212</v>
      </c>
    </row>
    <row r="69" spans="1:9" ht="12.75" customHeight="1" x14ac:dyDescent="0.2">
      <c r="A69" s="180" t="s">
        <v>107</v>
      </c>
      <c r="B69" s="180"/>
      <c r="C69" s="180"/>
      <c r="D69" s="180"/>
      <c r="E69" s="180"/>
      <c r="F69" s="180"/>
      <c r="G69" s="13">
        <v>62</v>
      </c>
      <c r="H69" s="29">
        <v>0</v>
      </c>
      <c r="I69" s="29">
        <v>0</v>
      </c>
    </row>
    <row r="70" spans="1:9" ht="12.75" customHeight="1" x14ac:dyDescent="0.2">
      <c r="A70" s="180" t="s">
        <v>108</v>
      </c>
      <c r="B70" s="180"/>
      <c r="C70" s="180"/>
      <c r="D70" s="180"/>
      <c r="E70" s="180"/>
      <c r="F70" s="180"/>
      <c r="G70" s="13">
        <v>63</v>
      </c>
      <c r="H70" s="29">
        <v>20879148</v>
      </c>
      <c r="I70" s="29">
        <v>30506755</v>
      </c>
    </row>
    <row r="71" spans="1:9" ht="12.75" customHeight="1" x14ac:dyDescent="0.2">
      <c r="A71" s="196" t="s">
        <v>109</v>
      </c>
      <c r="B71" s="196"/>
      <c r="C71" s="196"/>
      <c r="D71" s="196"/>
      <c r="E71" s="196"/>
      <c r="F71" s="196"/>
      <c r="G71" s="13">
        <v>64</v>
      </c>
      <c r="H71" s="29">
        <v>165811</v>
      </c>
      <c r="I71" s="29">
        <v>218601</v>
      </c>
    </row>
    <row r="72" spans="1:9" ht="12.75" customHeight="1" x14ac:dyDescent="0.2">
      <c r="A72" s="182" t="s">
        <v>110</v>
      </c>
      <c r="B72" s="182"/>
      <c r="C72" s="182"/>
      <c r="D72" s="182"/>
      <c r="E72" s="182"/>
      <c r="F72" s="182"/>
      <c r="G72" s="14">
        <v>65</v>
      </c>
      <c r="H72" s="30">
        <f>H8+H9+H44+H71</f>
        <v>100325847</v>
      </c>
      <c r="I72" s="30">
        <f>I8+I9+I44+I71</f>
        <v>100669072</v>
      </c>
    </row>
    <row r="73" spans="1:9" ht="12.75" customHeight="1" x14ac:dyDescent="0.2">
      <c r="A73" s="196" t="s">
        <v>111</v>
      </c>
      <c r="B73" s="196"/>
      <c r="C73" s="196"/>
      <c r="D73" s="196"/>
      <c r="E73" s="196"/>
      <c r="F73" s="196"/>
      <c r="G73" s="13">
        <v>66</v>
      </c>
      <c r="H73" s="29">
        <v>0</v>
      </c>
      <c r="I73" s="29">
        <v>0</v>
      </c>
    </row>
    <row r="74" spans="1:9" x14ac:dyDescent="0.2">
      <c r="A74" s="198" t="s">
        <v>112</v>
      </c>
      <c r="B74" s="199"/>
      <c r="C74" s="199"/>
      <c r="D74" s="199"/>
      <c r="E74" s="199"/>
      <c r="F74" s="199"/>
      <c r="G74" s="199"/>
      <c r="H74" s="199"/>
      <c r="I74" s="199"/>
    </row>
    <row r="75" spans="1:9" ht="24.75" customHeight="1" x14ac:dyDescent="0.2">
      <c r="A75" s="182" t="s">
        <v>500</v>
      </c>
      <c r="B75" s="182"/>
      <c r="C75" s="182"/>
      <c r="D75" s="182"/>
      <c r="E75" s="182"/>
      <c r="F75" s="182"/>
      <c r="G75" s="14">
        <v>67</v>
      </c>
      <c r="H75" s="30">
        <f>H76+H77+H78+H84+H85+H91+H94+H97</f>
        <v>79515476</v>
      </c>
      <c r="I75" s="30">
        <f>I76+I77+I78+I84+I85+I91+I94+I97</f>
        <v>79422973</v>
      </c>
    </row>
    <row r="76" spans="1:9" ht="12.75" customHeight="1" x14ac:dyDescent="0.2">
      <c r="A76" s="180" t="s">
        <v>113</v>
      </c>
      <c r="B76" s="180"/>
      <c r="C76" s="180"/>
      <c r="D76" s="180"/>
      <c r="E76" s="180"/>
      <c r="F76" s="180"/>
      <c r="G76" s="13">
        <v>68</v>
      </c>
      <c r="H76" s="29">
        <v>22417251</v>
      </c>
      <c r="I76" s="29">
        <v>22417251</v>
      </c>
    </row>
    <row r="77" spans="1:9" ht="12.75" customHeight="1" x14ac:dyDescent="0.2">
      <c r="A77" s="180" t="s">
        <v>114</v>
      </c>
      <c r="B77" s="180"/>
      <c r="C77" s="180"/>
      <c r="D77" s="180"/>
      <c r="E77" s="180"/>
      <c r="F77" s="180"/>
      <c r="G77" s="13">
        <v>69</v>
      </c>
      <c r="H77" s="29">
        <v>11731516</v>
      </c>
      <c r="I77" s="29">
        <v>11731516</v>
      </c>
    </row>
    <row r="78" spans="1:9" ht="12.75" customHeight="1" x14ac:dyDescent="0.2">
      <c r="A78" s="181" t="s">
        <v>115</v>
      </c>
      <c r="B78" s="181"/>
      <c r="C78" s="181"/>
      <c r="D78" s="181"/>
      <c r="E78" s="181"/>
      <c r="F78" s="181"/>
      <c r="G78" s="14">
        <v>70</v>
      </c>
      <c r="H78" s="30">
        <f>SUM(H79:H83)</f>
        <v>5201058</v>
      </c>
      <c r="I78" s="30">
        <f>SUM(I79:I83)</f>
        <v>5201058</v>
      </c>
    </row>
    <row r="79" spans="1:9" ht="12.75" customHeight="1" x14ac:dyDescent="0.2">
      <c r="A79" s="180" t="s">
        <v>116</v>
      </c>
      <c r="B79" s="180"/>
      <c r="C79" s="180"/>
      <c r="D79" s="180"/>
      <c r="E79" s="180"/>
      <c r="F79" s="180"/>
      <c r="G79" s="13">
        <v>71</v>
      </c>
      <c r="H79" s="29">
        <v>1122747</v>
      </c>
      <c r="I79" s="29">
        <v>1122747</v>
      </c>
    </row>
    <row r="80" spans="1:9" ht="12.75" customHeight="1" x14ac:dyDescent="0.2">
      <c r="A80" s="180" t="s">
        <v>117</v>
      </c>
      <c r="B80" s="180"/>
      <c r="C80" s="180"/>
      <c r="D80" s="180"/>
      <c r="E80" s="180"/>
      <c r="F80" s="180"/>
      <c r="G80" s="13">
        <v>72</v>
      </c>
      <c r="H80" s="29">
        <v>1181838</v>
      </c>
      <c r="I80" s="29">
        <v>1181838</v>
      </c>
    </row>
    <row r="81" spans="1:9" ht="12.75" customHeight="1" x14ac:dyDescent="0.2">
      <c r="A81" s="180" t="s">
        <v>118</v>
      </c>
      <c r="B81" s="180"/>
      <c r="C81" s="180"/>
      <c r="D81" s="180"/>
      <c r="E81" s="180"/>
      <c r="F81" s="180"/>
      <c r="G81" s="13">
        <v>73</v>
      </c>
      <c r="H81" s="29">
        <v>-141524</v>
      </c>
      <c r="I81" s="29">
        <v>-141524</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3037997</v>
      </c>
      <c r="I83" s="29">
        <v>3037997</v>
      </c>
    </row>
    <row r="84" spans="1:9" ht="12.75" customHeight="1" x14ac:dyDescent="0.2">
      <c r="A84" s="197" t="s">
        <v>121</v>
      </c>
      <c r="B84" s="197"/>
      <c r="C84" s="197"/>
      <c r="D84" s="197"/>
      <c r="E84" s="197"/>
      <c r="F84" s="197"/>
      <c r="G84" s="107">
        <v>76</v>
      </c>
      <c r="H84" s="108">
        <v>0</v>
      </c>
      <c r="I84" s="108">
        <v>0</v>
      </c>
    </row>
    <row r="85" spans="1:9" ht="12.75" customHeight="1" x14ac:dyDescent="0.2">
      <c r="A85" s="181" t="s">
        <v>393</v>
      </c>
      <c r="B85" s="181"/>
      <c r="C85" s="181"/>
      <c r="D85" s="181"/>
      <c r="E85" s="181"/>
      <c r="F85" s="181"/>
      <c r="G85" s="14">
        <v>77</v>
      </c>
      <c r="H85" s="30">
        <f>H86+H87+H88+H89+H90</f>
        <v>0</v>
      </c>
      <c r="I85" s="30">
        <f>I86+I87+I88+I89+I90</f>
        <v>0</v>
      </c>
    </row>
    <row r="86" spans="1:9" ht="25.5" customHeight="1" x14ac:dyDescent="0.2">
      <c r="A86" s="180" t="s">
        <v>394</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395</v>
      </c>
      <c r="B89" s="180"/>
      <c r="C89" s="180"/>
      <c r="D89" s="180"/>
      <c r="E89" s="180"/>
      <c r="F89" s="180"/>
      <c r="G89" s="13">
        <v>81</v>
      </c>
      <c r="H89" s="29">
        <v>0</v>
      </c>
      <c r="I89" s="29">
        <v>0</v>
      </c>
    </row>
    <row r="90" spans="1:9" ht="25.5" customHeight="1" x14ac:dyDescent="0.2">
      <c r="A90" s="180" t="s">
        <v>396</v>
      </c>
      <c r="B90" s="180"/>
      <c r="C90" s="180"/>
      <c r="D90" s="180"/>
      <c r="E90" s="180"/>
      <c r="F90" s="180"/>
      <c r="G90" s="13">
        <v>82</v>
      </c>
      <c r="H90" s="29">
        <v>0</v>
      </c>
      <c r="I90" s="29">
        <v>0</v>
      </c>
    </row>
    <row r="91" spans="1:9" ht="24" customHeight="1" x14ac:dyDescent="0.2">
      <c r="A91" s="181" t="s">
        <v>397</v>
      </c>
      <c r="B91" s="181"/>
      <c r="C91" s="181"/>
      <c r="D91" s="181"/>
      <c r="E91" s="181"/>
      <c r="F91" s="181"/>
      <c r="G91" s="14">
        <v>83</v>
      </c>
      <c r="H91" s="30">
        <f>H92-H93</f>
        <v>34337305</v>
      </c>
      <c r="I91" s="30">
        <f>I92-I93</f>
        <v>40165651</v>
      </c>
    </row>
    <row r="92" spans="1:9" ht="12.75" customHeight="1" x14ac:dyDescent="0.2">
      <c r="A92" s="180" t="s">
        <v>124</v>
      </c>
      <c r="B92" s="180"/>
      <c r="C92" s="180"/>
      <c r="D92" s="180"/>
      <c r="E92" s="180"/>
      <c r="F92" s="180"/>
      <c r="G92" s="13">
        <v>84</v>
      </c>
      <c r="H92" s="29">
        <v>34337305</v>
      </c>
      <c r="I92" s="29">
        <v>40165651</v>
      </c>
    </row>
    <row r="93" spans="1:9" ht="12.75" customHeight="1" x14ac:dyDescent="0.2">
      <c r="A93" s="180" t="s">
        <v>125</v>
      </c>
      <c r="B93" s="180"/>
      <c r="C93" s="180"/>
      <c r="D93" s="180"/>
      <c r="E93" s="180"/>
      <c r="F93" s="180"/>
      <c r="G93" s="13">
        <v>85</v>
      </c>
      <c r="H93" s="29">
        <v>0</v>
      </c>
      <c r="I93" s="29">
        <v>0</v>
      </c>
    </row>
    <row r="94" spans="1:9" ht="12.75" customHeight="1" x14ac:dyDescent="0.2">
      <c r="A94" s="181" t="s">
        <v>398</v>
      </c>
      <c r="B94" s="181"/>
      <c r="C94" s="181"/>
      <c r="D94" s="181"/>
      <c r="E94" s="181"/>
      <c r="F94" s="181"/>
      <c r="G94" s="14">
        <v>86</v>
      </c>
      <c r="H94" s="30">
        <f>H95-H96</f>
        <v>5828346</v>
      </c>
      <c r="I94" s="30">
        <f>I95-I96</f>
        <v>-92503</v>
      </c>
    </row>
    <row r="95" spans="1:9" ht="12.75" customHeight="1" x14ac:dyDescent="0.2">
      <c r="A95" s="180" t="s">
        <v>126</v>
      </c>
      <c r="B95" s="180"/>
      <c r="C95" s="180"/>
      <c r="D95" s="180"/>
      <c r="E95" s="180"/>
      <c r="F95" s="180"/>
      <c r="G95" s="13">
        <v>87</v>
      </c>
      <c r="H95" s="29">
        <v>5828346</v>
      </c>
      <c r="I95" s="29"/>
    </row>
    <row r="96" spans="1:9" ht="12.75" customHeight="1" x14ac:dyDescent="0.2">
      <c r="A96" s="180" t="s">
        <v>127</v>
      </c>
      <c r="B96" s="180"/>
      <c r="C96" s="180"/>
      <c r="D96" s="180"/>
      <c r="E96" s="180"/>
      <c r="F96" s="180"/>
      <c r="G96" s="13">
        <v>88</v>
      </c>
      <c r="H96" s="29">
        <v>0</v>
      </c>
      <c r="I96" s="29">
        <v>92503</v>
      </c>
    </row>
    <row r="97" spans="1:9" ht="12.75" customHeight="1" x14ac:dyDescent="0.2">
      <c r="A97" s="180" t="s">
        <v>128</v>
      </c>
      <c r="B97" s="180"/>
      <c r="C97" s="180"/>
      <c r="D97" s="180"/>
      <c r="E97" s="180"/>
      <c r="F97" s="180"/>
      <c r="G97" s="13">
        <v>89</v>
      </c>
      <c r="H97" s="29">
        <v>0</v>
      </c>
      <c r="I97" s="29">
        <v>0</v>
      </c>
    </row>
    <row r="98" spans="1:9" ht="12.75" customHeight="1" x14ac:dyDescent="0.2">
      <c r="A98" s="182" t="s">
        <v>399</v>
      </c>
      <c r="B98" s="182"/>
      <c r="C98" s="182"/>
      <c r="D98" s="182"/>
      <c r="E98" s="182"/>
      <c r="F98" s="182"/>
      <c r="G98" s="14">
        <v>90</v>
      </c>
      <c r="H98" s="30">
        <f>SUM(H99:H104)</f>
        <v>902506</v>
      </c>
      <c r="I98" s="30">
        <f>SUM(I99:I104)</f>
        <v>888188</v>
      </c>
    </row>
    <row r="99" spans="1:9" ht="31.9" customHeight="1" x14ac:dyDescent="0.2">
      <c r="A99" s="180" t="s">
        <v>129</v>
      </c>
      <c r="B99" s="180"/>
      <c r="C99" s="180"/>
      <c r="D99" s="180"/>
      <c r="E99" s="180"/>
      <c r="F99" s="180"/>
      <c r="G99" s="13">
        <v>91</v>
      </c>
      <c r="H99" s="29">
        <v>884517</v>
      </c>
      <c r="I99" s="29">
        <v>884517</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17989</v>
      </c>
      <c r="I101" s="29">
        <v>3671</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400</v>
      </c>
      <c r="B105" s="182"/>
      <c r="C105" s="182"/>
      <c r="D105" s="182"/>
      <c r="E105" s="182"/>
      <c r="F105" s="182"/>
      <c r="G105" s="14">
        <v>97</v>
      </c>
      <c r="H105" s="30">
        <f>SUM(H106:H116)</f>
        <v>15438722</v>
      </c>
      <c r="I105" s="30">
        <f>SUM(I106:I116)</f>
        <v>15439657</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0</v>
      </c>
      <c r="I110" s="29">
        <v>0</v>
      </c>
    </row>
    <row r="111" spans="1:9" ht="12.75" customHeight="1" x14ac:dyDescent="0.2">
      <c r="A111" s="180" t="s">
        <v>140</v>
      </c>
      <c r="B111" s="180"/>
      <c r="C111" s="180"/>
      <c r="D111" s="180"/>
      <c r="E111" s="180"/>
      <c r="F111" s="180"/>
      <c r="G111" s="13">
        <v>103</v>
      </c>
      <c r="H111" s="29">
        <v>11370628</v>
      </c>
      <c r="I111" s="29">
        <v>11370628</v>
      </c>
    </row>
    <row r="112" spans="1:9" ht="12.75" customHeight="1" x14ac:dyDescent="0.2">
      <c r="A112" s="180" t="s">
        <v>141</v>
      </c>
      <c r="B112" s="180"/>
      <c r="C112" s="180"/>
      <c r="D112" s="180"/>
      <c r="E112" s="180"/>
      <c r="F112" s="180"/>
      <c r="G112" s="13">
        <v>104</v>
      </c>
      <c r="H112" s="29">
        <v>47500</v>
      </c>
      <c r="I112" s="29">
        <v>47500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0</v>
      </c>
      <c r="I115" s="29">
        <v>0</v>
      </c>
    </row>
    <row r="116" spans="1:9" ht="12.75" customHeight="1" x14ac:dyDescent="0.2">
      <c r="A116" s="180" t="s">
        <v>145</v>
      </c>
      <c r="B116" s="180"/>
      <c r="C116" s="180"/>
      <c r="D116" s="180"/>
      <c r="E116" s="180"/>
      <c r="F116" s="180"/>
      <c r="G116" s="13">
        <v>108</v>
      </c>
      <c r="H116" s="29">
        <v>4020594</v>
      </c>
      <c r="I116" s="29">
        <v>4021529</v>
      </c>
    </row>
    <row r="117" spans="1:9" ht="12.75" customHeight="1" x14ac:dyDescent="0.2">
      <c r="A117" s="182" t="s">
        <v>401</v>
      </c>
      <c r="B117" s="182"/>
      <c r="C117" s="182"/>
      <c r="D117" s="182"/>
      <c r="E117" s="182"/>
      <c r="F117" s="182"/>
      <c r="G117" s="14">
        <v>109</v>
      </c>
      <c r="H117" s="30">
        <f>SUM(H118:H131)</f>
        <v>4359274</v>
      </c>
      <c r="I117" s="30">
        <f>SUM(I118:I131)</f>
        <v>4841148</v>
      </c>
    </row>
    <row r="118" spans="1:9" ht="12.75" customHeight="1" x14ac:dyDescent="0.2">
      <c r="A118" s="180" t="s">
        <v>146</v>
      </c>
      <c r="B118" s="180"/>
      <c r="C118" s="180"/>
      <c r="D118" s="180"/>
      <c r="E118" s="180"/>
      <c r="F118" s="180"/>
      <c r="G118" s="13">
        <v>110</v>
      </c>
      <c r="H118" s="29">
        <v>81958</v>
      </c>
      <c r="I118" s="29">
        <v>41073</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73710</v>
      </c>
      <c r="I120" s="29">
        <v>86736</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0</v>
      </c>
      <c r="I122" s="29">
        <v>0</v>
      </c>
    </row>
    <row r="123" spans="1:9" ht="12.75" customHeight="1" x14ac:dyDescent="0.2">
      <c r="A123" s="180" t="s">
        <v>151</v>
      </c>
      <c r="B123" s="180"/>
      <c r="C123" s="180"/>
      <c r="D123" s="180"/>
      <c r="E123" s="180"/>
      <c r="F123" s="180"/>
      <c r="G123" s="13">
        <v>115</v>
      </c>
      <c r="H123" s="29">
        <v>1994738</v>
      </c>
      <c r="I123" s="29">
        <v>1496054</v>
      </c>
    </row>
    <row r="124" spans="1:9" ht="12.75" customHeight="1" x14ac:dyDescent="0.2">
      <c r="A124" s="180" t="s">
        <v>152</v>
      </c>
      <c r="B124" s="180"/>
      <c r="C124" s="180"/>
      <c r="D124" s="180"/>
      <c r="E124" s="180"/>
      <c r="F124" s="180"/>
      <c r="G124" s="13">
        <v>116</v>
      </c>
      <c r="H124" s="29">
        <v>0</v>
      </c>
      <c r="I124" s="29">
        <v>0</v>
      </c>
    </row>
    <row r="125" spans="1:9" ht="12.75" customHeight="1" x14ac:dyDescent="0.2">
      <c r="A125" s="180" t="s">
        <v>153</v>
      </c>
      <c r="B125" s="180"/>
      <c r="C125" s="180"/>
      <c r="D125" s="180"/>
      <c r="E125" s="180"/>
      <c r="F125" s="180"/>
      <c r="G125" s="13">
        <v>117</v>
      </c>
      <c r="H125" s="29">
        <v>836655</v>
      </c>
      <c r="I125" s="29">
        <v>467048</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531730</v>
      </c>
      <c r="I127" s="29">
        <v>486369</v>
      </c>
    </row>
    <row r="128" spans="1:9" x14ac:dyDescent="0.2">
      <c r="A128" s="180" t="s">
        <v>156</v>
      </c>
      <c r="B128" s="180"/>
      <c r="C128" s="180"/>
      <c r="D128" s="180"/>
      <c r="E128" s="180"/>
      <c r="F128" s="180"/>
      <c r="G128" s="13">
        <v>120</v>
      </c>
      <c r="H128" s="29">
        <v>302172</v>
      </c>
      <c r="I128" s="29">
        <v>1780076</v>
      </c>
    </row>
    <row r="129" spans="1:9" x14ac:dyDescent="0.2">
      <c r="A129" s="180" t="s">
        <v>157</v>
      </c>
      <c r="B129" s="180"/>
      <c r="C129" s="180"/>
      <c r="D129" s="180"/>
      <c r="E129" s="180"/>
      <c r="F129" s="180"/>
      <c r="G129" s="13">
        <v>121</v>
      </c>
      <c r="H129" s="29">
        <v>0</v>
      </c>
      <c r="I129" s="29">
        <v>0</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538311</v>
      </c>
      <c r="I131" s="29">
        <v>483792</v>
      </c>
    </row>
    <row r="132" spans="1:9" ht="22.15" customHeight="1" x14ac:dyDescent="0.2">
      <c r="A132" s="196" t="s">
        <v>160</v>
      </c>
      <c r="B132" s="196"/>
      <c r="C132" s="196"/>
      <c r="D132" s="196"/>
      <c r="E132" s="196"/>
      <c r="F132" s="196"/>
      <c r="G132" s="13">
        <v>124</v>
      </c>
      <c r="H132" s="29">
        <v>109869</v>
      </c>
      <c r="I132" s="29">
        <v>77106</v>
      </c>
    </row>
    <row r="133" spans="1:9" x14ac:dyDescent="0.2">
      <c r="A133" s="182" t="s">
        <v>402</v>
      </c>
      <c r="B133" s="182"/>
      <c r="C133" s="182"/>
      <c r="D133" s="182"/>
      <c r="E133" s="182"/>
      <c r="F133" s="182"/>
      <c r="G133" s="14">
        <v>125</v>
      </c>
      <c r="H133" s="30">
        <f>H75+H98+H105+H117+H132</f>
        <v>100325847</v>
      </c>
      <c r="I133" s="30">
        <f>I75+I98+I105+I117+I132</f>
        <v>100669072</v>
      </c>
    </row>
    <row r="134" spans="1:9" x14ac:dyDescent="0.2">
      <c r="A134" s="196" t="s">
        <v>161</v>
      </c>
      <c r="B134" s="196"/>
      <c r="C134" s="196"/>
      <c r="D134" s="196"/>
      <c r="E134" s="196"/>
      <c r="F134" s="196"/>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19" zoomScale="110" zoomScaleNormal="100" zoomScaleSheetLayoutView="110" workbookViewId="0">
      <selection activeCell="H49" sqref="H49:K5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84"/>
      <c r="C1" s="184"/>
      <c r="D1" s="184"/>
      <c r="E1" s="184"/>
      <c r="F1" s="184"/>
      <c r="G1" s="184"/>
      <c r="H1" s="184"/>
      <c r="I1" s="184"/>
    </row>
    <row r="2" spans="1:11" x14ac:dyDescent="0.2">
      <c r="A2" s="220" t="s">
        <v>522</v>
      </c>
      <c r="B2" s="186"/>
      <c r="C2" s="186"/>
      <c r="D2" s="186"/>
      <c r="E2" s="186"/>
      <c r="F2" s="186"/>
      <c r="G2" s="186"/>
      <c r="H2" s="186"/>
      <c r="I2" s="186"/>
      <c r="J2" s="110"/>
      <c r="K2" s="110"/>
    </row>
    <row r="3" spans="1:11" x14ac:dyDescent="0.2">
      <c r="A3" s="207" t="s">
        <v>501</v>
      </c>
      <c r="B3" s="208"/>
      <c r="C3" s="208"/>
      <c r="D3" s="208"/>
      <c r="E3" s="208"/>
      <c r="F3" s="208"/>
      <c r="G3" s="208"/>
      <c r="H3" s="208"/>
      <c r="I3" s="208"/>
      <c r="J3" s="209"/>
      <c r="K3" s="209"/>
    </row>
    <row r="4" spans="1:11" x14ac:dyDescent="0.2">
      <c r="A4" s="210" t="s">
        <v>519</v>
      </c>
      <c r="B4" s="211"/>
      <c r="C4" s="211"/>
      <c r="D4" s="211"/>
      <c r="E4" s="211"/>
      <c r="F4" s="211"/>
      <c r="G4" s="211"/>
      <c r="H4" s="211"/>
      <c r="I4" s="211"/>
      <c r="J4" s="212"/>
      <c r="K4" s="212"/>
    </row>
    <row r="5" spans="1:11" ht="22.15" customHeight="1" x14ac:dyDescent="0.2">
      <c r="A5" s="204" t="s">
        <v>163</v>
      </c>
      <c r="B5" s="194"/>
      <c r="C5" s="194"/>
      <c r="D5" s="194"/>
      <c r="E5" s="194"/>
      <c r="F5" s="194"/>
      <c r="G5" s="204" t="s">
        <v>164</v>
      </c>
      <c r="H5" s="205" t="s">
        <v>165</v>
      </c>
      <c r="I5" s="206"/>
      <c r="J5" s="205" t="s">
        <v>166</v>
      </c>
      <c r="K5" s="206"/>
    </row>
    <row r="6" spans="1:11" x14ac:dyDescent="0.2">
      <c r="A6" s="194"/>
      <c r="B6" s="194"/>
      <c r="C6" s="194"/>
      <c r="D6" s="194"/>
      <c r="E6" s="194"/>
      <c r="F6" s="194"/>
      <c r="G6" s="194"/>
      <c r="H6" s="16" t="s">
        <v>167</v>
      </c>
      <c r="I6" s="16" t="s">
        <v>168</v>
      </c>
      <c r="J6" s="16" t="s">
        <v>169</v>
      </c>
      <c r="K6" s="16" t="s">
        <v>170</v>
      </c>
    </row>
    <row r="7" spans="1:11" x14ac:dyDescent="0.2">
      <c r="A7" s="215">
        <v>1</v>
      </c>
      <c r="B7" s="192"/>
      <c r="C7" s="192"/>
      <c r="D7" s="192"/>
      <c r="E7" s="192"/>
      <c r="F7" s="192"/>
      <c r="G7" s="15">
        <v>2</v>
      </c>
      <c r="H7" s="16">
        <v>3</v>
      </c>
      <c r="I7" s="16">
        <v>4</v>
      </c>
      <c r="J7" s="16">
        <v>5</v>
      </c>
      <c r="K7" s="16">
        <v>6</v>
      </c>
    </row>
    <row r="8" spans="1:11" x14ac:dyDescent="0.2">
      <c r="A8" s="216" t="s">
        <v>403</v>
      </c>
      <c r="B8" s="217"/>
      <c r="C8" s="217"/>
      <c r="D8" s="217"/>
      <c r="E8" s="217"/>
      <c r="F8" s="217"/>
      <c r="G8" s="14">
        <v>1</v>
      </c>
      <c r="H8" s="111">
        <f>SUM(H9:H13)</f>
        <v>22745627</v>
      </c>
      <c r="I8" s="111">
        <f>SUM(I9:I13)</f>
        <v>22745627</v>
      </c>
      <c r="J8" s="111">
        <f>SUM(J9:J13)</f>
        <v>4954481</v>
      </c>
      <c r="K8" s="111">
        <f>SUM(K9:K13)</f>
        <v>4954481</v>
      </c>
    </row>
    <row r="9" spans="1:11" x14ac:dyDescent="0.2">
      <c r="A9" s="180" t="s">
        <v>171</v>
      </c>
      <c r="B9" s="180"/>
      <c r="C9" s="180"/>
      <c r="D9" s="180"/>
      <c r="E9" s="180"/>
      <c r="F9" s="180"/>
      <c r="G9" s="13">
        <v>2</v>
      </c>
      <c r="H9" s="29">
        <v>12195</v>
      </c>
      <c r="I9" s="29">
        <v>12195</v>
      </c>
      <c r="J9" s="29">
        <v>32235</v>
      </c>
      <c r="K9" s="29">
        <v>32235</v>
      </c>
    </row>
    <row r="10" spans="1:11" x14ac:dyDescent="0.2">
      <c r="A10" s="180" t="s">
        <v>172</v>
      </c>
      <c r="B10" s="180"/>
      <c r="C10" s="180"/>
      <c r="D10" s="180"/>
      <c r="E10" s="180"/>
      <c r="F10" s="180"/>
      <c r="G10" s="13">
        <v>3</v>
      </c>
      <c r="H10" s="29">
        <v>22691289</v>
      </c>
      <c r="I10" s="29">
        <v>22691289</v>
      </c>
      <c r="J10" s="29">
        <v>4528616</v>
      </c>
      <c r="K10" s="29">
        <v>4528616</v>
      </c>
    </row>
    <row r="11" spans="1:11" x14ac:dyDescent="0.2">
      <c r="A11" s="180" t="s">
        <v>173</v>
      </c>
      <c r="B11" s="180"/>
      <c r="C11" s="180"/>
      <c r="D11" s="180"/>
      <c r="E11" s="180"/>
      <c r="F11" s="180"/>
      <c r="G11" s="13">
        <v>4</v>
      </c>
      <c r="H11" s="29">
        <v>35735</v>
      </c>
      <c r="I11" s="29">
        <v>35735</v>
      </c>
      <c r="J11" s="29">
        <v>21512</v>
      </c>
      <c r="K11" s="29">
        <v>21512</v>
      </c>
    </row>
    <row r="12" spans="1:11" x14ac:dyDescent="0.2">
      <c r="A12" s="180" t="s">
        <v>174</v>
      </c>
      <c r="B12" s="180"/>
      <c r="C12" s="180"/>
      <c r="D12" s="180"/>
      <c r="E12" s="180"/>
      <c r="F12" s="180"/>
      <c r="G12" s="13">
        <v>5</v>
      </c>
      <c r="H12" s="29">
        <v>0</v>
      </c>
      <c r="I12" s="29">
        <v>0</v>
      </c>
      <c r="J12" s="29">
        <v>0</v>
      </c>
      <c r="K12" s="29">
        <v>0</v>
      </c>
    </row>
    <row r="13" spans="1:11" x14ac:dyDescent="0.2">
      <c r="A13" s="180" t="s">
        <v>175</v>
      </c>
      <c r="B13" s="180"/>
      <c r="C13" s="180"/>
      <c r="D13" s="180"/>
      <c r="E13" s="180"/>
      <c r="F13" s="180"/>
      <c r="G13" s="13">
        <v>6</v>
      </c>
      <c r="H13" s="29">
        <v>6408</v>
      </c>
      <c r="I13" s="29">
        <v>6408</v>
      </c>
      <c r="J13" s="29">
        <v>372118</v>
      </c>
      <c r="K13" s="29">
        <v>372118</v>
      </c>
    </row>
    <row r="14" spans="1:11" ht="22.15" customHeight="1" x14ac:dyDescent="0.2">
      <c r="A14" s="216" t="s">
        <v>404</v>
      </c>
      <c r="B14" s="217"/>
      <c r="C14" s="217"/>
      <c r="D14" s="217"/>
      <c r="E14" s="217"/>
      <c r="F14" s="217"/>
      <c r="G14" s="14">
        <v>7</v>
      </c>
      <c r="H14" s="111">
        <f>H15+H16+H20+H24+H25+H26+H29+H36</f>
        <v>19949829</v>
      </c>
      <c r="I14" s="111">
        <f>I15+I16+I20+I24+I25+I26+I29+I36</f>
        <v>19949829</v>
      </c>
      <c r="J14" s="111">
        <f>J15+J16+J20+J24+J25+J26+J29+J36</f>
        <v>4932395</v>
      </c>
      <c r="K14" s="111">
        <f>K15+K16+K20+K24+K25+K26+K29+K36</f>
        <v>4932395</v>
      </c>
    </row>
    <row r="15" spans="1:11" x14ac:dyDescent="0.2">
      <c r="A15" s="180" t="s">
        <v>176</v>
      </c>
      <c r="B15" s="180"/>
      <c r="C15" s="180"/>
      <c r="D15" s="180"/>
      <c r="E15" s="180"/>
      <c r="F15" s="180"/>
      <c r="G15" s="13">
        <v>8</v>
      </c>
      <c r="H15" s="29">
        <v>0</v>
      </c>
      <c r="I15" s="29">
        <v>0</v>
      </c>
      <c r="J15" s="29">
        <v>0</v>
      </c>
      <c r="K15" s="29">
        <v>0</v>
      </c>
    </row>
    <row r="16" spans="1:11" x14ac:dyDescent="0.2">
      <c r="A16" s="181" t="s">
        <v>405</v>
      </c>
      <c r="B16" s="181"/>
      <c r="C16" s="181"/>
      <c r="D16" s="181"/>
      <c r="E16" s="181"/>
      <c r="F16" s="181"/>
      <c r="G16" s="14">
        <v>9</v>
      </c>
      <c r="H16" s="111">
        <f>SUM(H17:H19)</f>
        <v>16686659</v>
      </c>
      <c r="I16" s="111">
        <f>SUM(I17:I19)</f>
        <v>16686659</v>
      </c>
      <c r="J16" s="111">
        <f>SUM(J17:J19)</f>
        <v>1734946</v>
      </c>
      <c r="K16" s="111">
        <f>SUM(K17:K19)</f>
        <v>1734946</v>
      </c>
    </row>
    <row r="17" spans="1:11" x14ac:dyDescent="0.2">
      <c r="A17" s="222" t="s">
        <v>177</v>
      </c>
      <c r="B17" s="222"/>
      <c r="C17" s="222"/>
      <c r="D17" s="222"/>
      <c r="E17" s="222"/>
      <c r="F17" s="222"/>
      <c r="G17" s="13">
        <v>10</v>
      </c>
      <c r="H17" s="29">
        <v>986003</v>
      </c>
      <c r="I17" s="29">
        <v>986003</v>
      </c>
      <c r="J17" s="29">
        <v>531851</v>
      </c>
      <c r="K17" s="29">
        <v>531851</v>
      </c>
    </row>
    <row r="18" spans="1:11" x14ac:dyDescent="0.2">
      <c r="A18" s="222" t="s">
        <v>178</v>
      </c>
      <c r="B18" s="222"/>
      <c r="C18" s="222"/>
      <c r="D18" s="222"/>
      <c r="E18" s="222"/>
      <c r="F18" s="222"/>
      <c r="G18" s="13">
        <v>11</v>
      </c>
      <c r="H18" s="29">
        <v>14451342</v>
      </c>
      <c r="I18" s="29">
        <v>14451342</v>
      </c>
      <c r="J18" s="29">
        <v>0</v>
      </c>
      <c r="K18" s="29">
        <v>0</v>
      </c>
    </row>
    <row r="19" spans="1:11" x14ac:dyDescent="0.2">
      <c r="A19" s="222" t="s">
        <v>179</v>
      </c>
      <c r="B19" s="222"/>
      <c r="C19" s="222"/>
      <c r="D19" s="222"/>
      <c r="E19" s="222"/>
      <c r="F19" s="222"/>
      <c r="G19" s="13">
        <v>12</v>
      </c>
      <c r="H19" s="29">
        <v>1249314</v>
      </c>
      <c r="I19" s="29">
        <v>1249314</v>
      </c>
      <c r="J19" s="29">
        <v>1203095</v>
      </c>
      <c r="K19" s="29">
        <v>1203095</v>
      </c>
    </row>
    <row r="20" spans="1:11" x14ac:dyDescent="0.2">
      <c r="A20" s="181" t="s">
        <v>406</v>
      </c>
      <c r="B20" s="181"/>
      <c r="C20" s="181"/>
      <c r="D20" s="181"/>
      <c r="E20" s="181"/>
      <c r="F20" s="181"/>
      <c r="G20" s="14">
        <v>13</v>
      </c>
      <c r="H20" s="111">
        <f>SUM(H21:H23)</f>
        <v>2079857</v>
      </c>
      <c r="I20" s="111">
        <f>SUM(I21:I23)</f>
        <v>2079857</v>
      </c>
      <c r="J20" s="111">
        <f>SUM(J21:J23)</f>
        <v>2099054</v>
      </c>
      <c r="K20" s="111">
        <f>SUM(K21:K23)</f>
        <v>2099054</v>
      </c>
    </row>
    <row r="21" spans="1:11" x14ac:dyDescent="0.2">
      <c r="A21" s="222" t="s">
        <v>180</v>
      </c>
      <c r="B21" s="222"/>
      <c r="C21" s="222"/>
      <c r="D21" s="222"/>
      <c r="E21" s="222"/>
      <c r="F21" s="222"/>
      <c r="G21" s="13">
        <v>14</v>
      </c>
      <c r="H21" s="29">
        <v>1329504</v>
      </c>
      <c r="I21" s="29">
        <v>1329504</v>
      </c>
      <c r="J21" s="29">
        <v>1331982</v>
      </c>
      <c r="K21" s="29">
        <v>1331982</v>
      </c>
    </row>
    <row r="22" spans="1:11" x14ac:dyDescent="0.2">
      <c r="A22" s="222" t="s">
        <v>181</v>
      </c>
      <c r="B22" s="222"/>
      <c r="C22" s="222"/>
      <c r="D22" s="222"/>
      <c r="E22" s="222"/>
      <c r="F22" s="222"/>
      <c r="G22" s="13">
        <v>15</v>
      </c>
      <c r="H22" s="29">
        <v>481879</v>
      </c>
      <c r="I22" s="29">
        <v>481879</v>
      </c>
      <c r="J22" s="29">
        <v>489417</v>
      </c>
      <c r="K22" s="29">
        <v>489417</v>
      </c>
    </row>
    <row r="23" spans="1:11" x14ac:dyDescent="0.2">
      <c r="A23" s="222" t="s">
        <v>182</v>
      </c>
      <c r="B23" s="222"/>
      <c r="C23" s="222"/>
      <c r="D23" s="222"/>
      <c r="E23" s="222"/>
      <c r="F23" s="222"/>
      <c r="G23" s="13">
        <v>16</v>
      </c>
      <c r="H23" s="29">
        <v>268474</v>
      </c>
      <c r="I23" s="29">
        <v>268474</v>
      </c>
      <c r="J23" s="29">
        <v>277655</v>
      </c>
      <c r="K23" s="29">
        <v>277655</v>
      </c>
    </row>
    <row r="24" spans="1:11" x14ac:dyDescent="0.2">
      <c r="A24" s="180" t="s">
        <v>183</v>
      </c>
      <c r="B24" s="180"/>
      <c r="C24" s="180"/>
      <c r="D24" s="180"/>
      <c r="E24" s="180"/>
      <c r="F24" s="180"/>
      <c r="G24" s="13">
        <v>17</v>
      </c>
      <c r="H24" s="29">
        <v>746920</v>
      </c>
      <c r="I24" s="29">
        <v>746920</v>
      </c>
      <c r="J24" s="29">
        <v>792242</v>
      </c>
      <c r="K24" s="29">
        <v>792242</v>
      </c>
    </row>
    <row r="25" spans="1:11" x14ac:dyDescent="0.2">
      <c r="A25" s="180" t="s">
        <v>184</v>
      </c>
      <c r="B25" s="180"/>
      <c r="C25" s="180"/>
      <c r="D25" s="180"/>
      <c r="E25" s="180"/>
      <c r="F25" s="180"/>
      <c r="G25" s="13">
        <v>18</v>
      </c>
      <c r="H25" s="29">
        <v>436393</v>
      </c>
      <c r="I25" s="29">
        <v>436393</v>
      </c>
      <c r="J25" s="29">
        <v>306153</v>
      </c>
      <c r="K25" s="29">
        <v>306153</v>
      </c>
    </row>
    <row r="26" spans="1:11" x14ac:dyDescent="0.2">
      <c r="A26" s="181" t="s">
        <v>407</v>
      </c>
      <c r="B26" s="181"/>
      <c r="C26" s="181"/>
      <c r="D26" s="181"/>
      <c r="E26" s="181"/>
      <c r="F26" s="181"/>
      <c r="G26" s="14">
        <v>19</v>
      </c>
      <c r="H26" s="111">
        <f>H27+H28</f>
        <v>0</v>
      </c>
      <c r="I26" s="111">
        <f>I27+I28</f>
        <v>0</v>
      </c>
      <c r="J26" s="111">
        <f>J27+J28</f>
        <v>0</v>
      </c>
      <c r="K26" s="111">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0</v>
      </c>
      <c r="I28" s="29">
        <v>0</v>
      </c>
      <c r="J28" s="29">
        <v>0</v>
      </c>
      <c r="K28" s="29">
        <v>0</v>
      </c>
    </row>
    <row r="29" spans="1:11" x14ac:dyDescent="0.2">
      <c r="A29" s="181" t="s">
        <v>408</v>
      </c>
      <c r="B29" s="181"/>
      <c r="C29" s="181"/>
      <c r="D29" s="181"/>
      <c r="E29" s="181"/>
      <c r="F29" s="181"/>
      <c r="G29" s="14">
        <v>22</v>
      </c>
      <c r="H29" s="111">
        <f>SUM(H30:H35)</f>
        <v>0</v>
      </c>
      <c r="I29" s="111">
        <f>SUM(I30:I35)</f>
        <v>0</v>
      </c>
      <c r="J29" s="111">
        <f>SUM(J30:J35)</f>
        <v>0</v>
      </c>
      <c r="K29" s="111">
        <f>SUM(K30:K35)</f>
        <v>0</v>
      </c>
    </row>
    <row r="30" spans="1:11" x14ac:dyDescent="0.2">
      <c r="A30" s="222" t="s">
        <v>187</v>
      </c>
      <c r="B30" s="222"/>
      <c r="C30" s="222"/>
      <c r="D30" s="222"/>
      <c r="E30" s="222"/>
      <c r="F30" s="222"/>
      <c r="G30" s="13">
        <v>23</v>
      </c>
      <c r="H30" s="29">
        <v>0</v>
      </c>
      <c r="I30" s="29">
        <v>0</v>
      </c>
      <c r="J30" s="29">
        <v>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80" t="s">
        <v>193</v>
      </c>
      <c r="B36" s="180"/>
      <c r="C36" s="180"/>
      <c r="D36" s="180"/>
      <c r="E36" s="180"/>
      <c r="F36" s="180"/>
      <c r="G36" s="13">
        <v>29</v>
      </c>
      <c r="H36" s="29">
        <v>0</v>
      </c>
      <c r="I36" s="29">
        <v>0</v>
      </c>
      <c r="J36" s="29">
        <v>0</v>
      </c>
      <c r="K36" s="29">
        <v>0</v>
      </c>
    </row>
    <row r="37" spans="1:11" x14ac:dyDescent="0.2">
      <c r="A37" s="216" t="s">
        <v>409</v>
      </c>
      <c r="B37" s="217"/>
      <c r="C37" s="217"/>
      <c r="D37" s="217"/>
      <c r="E37" s="217"/>
      <c r="F37" s="217"/>
      <c r="G37" s="14">
        <v>30</v>
      </c>
      <c r="H37" s="111">
        <f>SUM(H38:H47)</f>
        <v>2997</v>
      </c>
      <c r="I37" s="111">
        <f>SUM(I38:I47)</f>
        <v>2997</v>
      </c>
      <c r="J37" s="111">
        <f>SUM(J38:J47)</f>
        <v>42471</v>
      </c>
      <c r="K37" s="111">
        <f>SUM(K38:K47)</f>
        <v>42471</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1674</v>
      </c>
      <c r="I41" s="29">
        <v>1674</v>
      </c>
      <c r="J41" s="29">
        <v>6231</v>
      </c>
      <c r="K41" s="29">
        <v>6231</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141</v>
      </c>
      <c r="I44" s="29">
        <v>141</v>
      </c>
      <c r="J44" s="29">
        <v>36240</v>
      </c>
      <c r="K44" s="29">
        <v>36240</v>
      </c>
    </row>
    <row r="45" spans="1:11" x14ac:dyDescent="0.2">
      <c r="A45" s="180" t="s">
        <v>201</v>
      </c>
      <c r="B45" s="180"/>
      <c r="C45" s="180"/>
      <c r="D45" s="180"/>
      <c r="E45" s="180"/>
      <c r="F45" s="180"/>
      <c r="G45" s="13">
        <v>38</v>
      </c>
      <c r="H45" s="29">
        <v>1182</v>
      </c>
      <c r="I45" s="29">
        <v>1182</v>
      </c>
      <c r="J45" s="29">
        <v>0</v>
      </c>
      <c r="K45" s="29">
        <v>0</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0</v>
      </c>
      <c r="I47" s="29">
        <v>0</v>
      </c>
      <c r="J47" s="29">
        <v>0</v>
      </c>
      <c r="K47" s="29">
        <v>0</v>
      </c>
    </row>
    <row r="48" spans="1:11" x14ac:dyDescent="0.2">
      <c r="A48" s="216" t="s">
        <v>410</v>
      </c>
      <c r="B48" s="217"/>
      <c r="C48" s="217"/>
      <c r="D48" s="217"/>
      <c r="E48" s="217"/>
      <c r="F48" s="217"/>
      <c r="G48" s="14">
        <v>41</v>
      </c>
      <c r="H48" s="111">
        <f>SUM(H49:H55)</f>
        <v>437908</v>
      </c>
      <c r="I48" s="111">
        <f>SUM(I49:I55)</f>
        <v>437908</v>
      </c>
      <c r="J48" s="111">
        <f>SUM(J49:J55)</f>
        <v>157060</v>
      </c>
      <c r="K48" s="111">
        <f>SUM(K49:K55)</f>
        <v>157060</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201485</v>
      </c>
      <c r="I51" s="29">
        <v>201485</v>
      </c>
      <c r="J51" s="29">
        <v>142218</v>
      </c>
      <c r="K51" s="29">
        <v>142218</v>
      </c>
    </row>
    <row r="52" spans="1:11" x14ac:dyDescent="0.2">
      <c r="A52" s="218" t="s">
        <v>207</v>
      </c>
      <c r="B52" s="218"/>
      <c r="C52" s="218"/>
      <c r="D52" s="218"/>
      <c r="E52" s="218"/>
      <c r="F52" s="218"/>
      <c r="G52" s="13">
        <v>45</v>
      </c>
      <c r="H52" s="29">
        <v>236423</v>
      </c>
      <c r="I52" s="29">
        <v>236423</v>
      </c>
      <c r="J52" s="29">
        <v>14842</v>
      </c>
      <c r="K52" s="29">
        <v>14842</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0</v>
      </c>
      <c r="I55" s="29">
        <v>0</v>
      </c>
      <c r="J55" s="29">
        <v>0</v>
      </c>
      <c r="K55" s="29">
        <v>0</v>
      </c>
    </row>
    <row r="56" spans="1:11" ht="22.15" customHeight="1" x14ac:dyDescent="0.2">
      <c r="A56" s="219" t="s">
        <v>211</v>
      </c>
      <c r="B56" s="219"/>
      <c r="C56" s="219"/>
      <c r="D56" s="219"/>
      <c r="E56" s="219"/>
      <c r="F56" s="219"/>
      <c r="G56" s="13">
        <v>49</v>
      </c>
      <c r="H56" s="29">
        <v>0</v>
      </c>
      <c r="I56" s="29">
        <v>0</v>
      </c>
      <c r="J56" s="29">
        <v>0</v>
      </c>
      <c r="K56" s="29">
        <v>0</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6" t="s">
        <v>411</v>
      </c>
      <c r="B60" s="217"/>
      <c r="C60" s="217"/>
      <c r="D60" s="217"/>
      <c r="E60" s="217"/>
      <c r="F60" s="217"/>
      <c r="G60" s="14">
        <v>53</v>
      </c>
      <c r="H60" s="111">
        <f>H8+H37+H56+H57</f>
        <v>22748624</v>
      </c>
      <c r="I60" s="111">
        <f t="shared" ref="I60:K60" si="0">I8+I37+I56+I57</f>
        <v>22748624</v>
      </c>
      <c r="J60" s="111">
        <f t="shared" si="0"/>
        <v>4996952</v>
      </c>
      <c r="K60" s="111">
        <f t="shared" si="0"/>
        <v>4996952</v>
      </c>
    </row>
    <row r="61" spans="1:11" x14ac:dyDescent="0.2">
      <c r="A61" s="216" t="s">
        <v>412</v>
      </c>
      <c r="B61" s="217"/>
      <c r="C61" s="217"/>
      <c r="D61" s="217"/>
      <c r="E61" s="217"/>
      <c r="F61" s="217"/>
      <c r="G61" s="14">
        <v>54</v>
      </c>
      <c r="H61" s="111">
        <f>H14+H48+H58+H59</f>
        <v>20387737</v>
      </c>
      <c r="I61" s="111">
        <f t="shared" ref="I61:K61" si="1">I14+I48+I58+I59</f>
        <v>20387737</v>
      </c>
      <c r="J61" s="111">
        <f t="shared" si="1"/>
        <v>5089455</v>
      </c>
      <c r="K61" s="111">
        <f t="shared" si="1"/>
        <v>5089455</v>
      </c>
    </row>
    <row r="62" spans="1:11" x14ac:dyDescent="0.2">
      <c r="A62" s="216" t="s">
        <v>413</v>
      </c>
      <c r="B62" s="217"/>
      <c r="C62" s="217"/>
      <c r="D62" s="217"/>
      <c r="E62" s="217"/>
      <c r="F62" s="217"/>
      <c r="G62" s="14">
        <v>55</v>
      </c>
      <c r="H62" s="111">
        <f>H60-H61</f>
        <v>2360887</v>
      </c>
      <c r="I62" s="111">
        <f t="shared" ref="I62:K62" si="2">I60-I61</f>
        <v>2360887</v>
      </c>
      <c r="J62" s="111">
        <f t="shared" si="2"/>
        <v>-92503</v>
      </c>
      <c r="K62" s="111">
        <f t="shared" si="2"/>
        <v>-92503</v>
      </c>
    </row>
    <row r="63" spans="1:11" x14ac:dyDescent="0.2">
      <c r="A63" s="203" t="s">
        <v>415</v>
      </c>
      <c r="B63" s="203"/>
      <c r="C63" s="203"/>
      <c r="D63" s="203"/>
      <c r="E63" s="203"/>
      <c r="F63" s="203"/>
      <c r="G63" s="14">
        <v>56</v>
      </c>
      <c r="H63" s="111">
        <f>+IF((H60-H61)&gt;0,(H60-H61),0)</f>
        <v>2360887</v>
      </c>
      <c r="I63" s="111">
        <f t="shared" ref="I63:K63" si="3">+IF((I60-I61)&gt;0,(I60-I61),0)</f>
        <v>2360887</v>
      </c>
      <c r="J63" s="111">
        <f t="shared" si="3"/>
        <v>0</v>
      </c>
      <c r="K63" s="111">
        <f t="shared" si="3"/>
        <v>0</v>
      </c>
    </row>
    <row r="64" spans="1:11" x14ac:dyDescent="0.2">
      <c r="A64" s="203" t="s">
        <v>414</v>
      </c>
      <c r="B64" s="203"/>
      <c r="C64" s="203"/>
      <c r="D64" s="203"/>
      <c r="E64" s="203"/>
      <c r="F64" s="203"/>
      <c r="G64" s="14">
        <v>57</v>
      </c>
      <c r="H64" s="111">
        <f>+IF((H60-H61)&lt;0,(H60-H61),0)</f>
        <v>0</v>
      </c>
      <c r="I64" s="111">
        <f t="shared" ref="I64:K64" si="4">+IF((I60-I61)&lt;0,(I60-I61),0)</f>
        <v>0</v>
      </c>
      <c r="J64" s="111">
        <f t="shared" si="4"/>
        <v>-92503</v>
      </c>
      <c r="K64" s="111">
        <f t="shared" si="4"/>
        <v>-92503</v>
      </c>
    </row>
    <row r="65" spans="1:11" x14ac:dyDescent="0.2">
      <c r="A65" s="219" t="s">
        <v>215</v>
      </c>
      <c r="B65" s="219"/>
      <c r="C65" s="219"/>
      <c r="D65" s="219"/>
      <c r="E65" s="219"/>
      <c r="F65" s="219"/>
      <c r="G65" s="13">
        <v>58</v>
      </c>
      <c r="H65" s="29">
        <v>0</v>
      </c>
      <c r="I65" s="29">
        <v>0</v>
      </c>
      <c r="J65" s="29">
        <v>0</v>
      </c>
      <c r="K65" s="29">
        <v>0</v>
      </c>
    </row>
    <row r="66" spans="1:11" x14ac:dyDescent="0.2">
      <c r="A66" s="216" t="s">
        <v>416</v>
      </c>
      <c r="B66" s="217"/>
      <c r="C66" s="217"/>
      <c r="D66" s="217"/>
      <c r="E66" s="217"/>
      <c r="F66" s="217"/>
      <c r="G66" s="14">
        <v>59</v>
      </c>
      <c r="H66" s="111">
        <f>H62-H65</f>
        <v>2360887</v>
      </c>
      <c r="I66" s="111">
        <f t="shared" ref="I66:K66" si="5">I62-I65</f>
        <v>2360887</v>
      </c>
      <c r="J66" s="111">
        <f t="shared" si="5"/>
        <v>-92503</v>
      </c>
      <c r="K66" s="111">
        <f t="shared" si="5"/>
        <v>-92503</v>
      </c>
    </row>
    <row r="67" spans="1:11" x14ac:dyDescent="0.2">
      <c r="A67" s="203" t="s">
        <v>417</v>
      </c>
      <c r="B67" s="203"/>
      <c r="C67" s="203"/>
      <c r="D67" s="203"/>
      <c r="E67" s="203"/>
      <c r="F67" s="203"/>
      <c r="G67" s="14">
        <v>60</v>
      </c>
      <c r="H67" s="111">
        <f>+IF((H62-H65)&gt;0,(H62-H65),0)</f>
        <v>2360887</v>
      </c>
      <c r="I67" s="111">
        <f t="shared" ref="I67:K67" si="6">+IF((I62-I65)&gt;0,(I62-I65),0)</f>
        <v>2360887</v>
      </c>
      <c r="J67" s="111">
        <f t="shared" si="6"/>
        <v>0</v>
      </c>
      <c r="K67" s="111">
        <f t="shared" si="6"/>
        <v>0</v>
      </c>
    </row>
    <row r="68" spans="1:11" x14ac:dyDescent="0.2">
      <c r="A68" s="203" t="s">
        <v>418</v>
      </c>
      <c r="B68" s="203"/>
      <c r="C68" s="203"/>
      <c r="D68" s="203"/>
      <c r="E68" s="203"/>
      <c r="F68" s="203"/>
      <c r="G68" s="14">
        <v>61</v>
      </c>
      <c r="H68" s="111">
        <f>+IF((H62-H65)&lt;0,(H62-H65),0)</f>
        <v>0</v>
      </c>
      <c r="I68" s="111">
        <f t="shared" ref="I68:K68" si="7">+IF((I62-I65)&lt;0,(I62-I65),0)</f>
        <v>0</v>
      </c>
      <c r="J68" s="111">
        <f t="shared" si="7"/>
        <v>-92503</v>
      </c>
      <c r="K68" s="111">
        <f t="shared" si="7"/>
        <v>-92503</v>
      </c>
    </row>
    <row r="69" spans="1:11" x14ac:dyDescent="0.2">
      <c r="A69" s="198" t="s">
        <v>216</v>
      </c>
      <c r="B69" s="198"/>
      <c r="C69" s="198"/>
      <c r="D69" s="198"/>
      <c r="E69" s="198"/>
      <c r="F69" s="198"/>
      <c r="G69" s="213"/>
      <c r="H69" s="213"/>
      <c r="I69" s="213"/>
      <c r="J69" s="214"/>
      <c r="K69" s="214"/>
    </row>
    <row r="70" spans="1:11" ht="22.15" customHeight="1" x14ac:dyDescent="0.2">
      <c r="A70" s="216" t="s">
        <v>419</v>
      </c>
      <c r="B70" s="217"/>
      <c r="C70" s="217"/>
      <c r="D70" s="217"/>
      <c r="E70" s="217"/>
      <c r="F70" s="217"/>
      <c r="G70" s="14">
        <v>62</v>
      </c>
      <c r="H70" s="111">
        <f>H71-H72</f>
        <v>0</v>
      </c>
      <c r="I70" s="111">
        <f>I71-I72</f>
        <v>0</v>
      </c>
      <c r="J70" s="111">
        <f>J71-J72</f>
        <v>0</v>
      </c>
      <c r="K70" s="111">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03" t="s">
        <v>420</v>
      </c>
      <c r="B74" s="203"/>
      <c r="C74" s="203"/>
      <c r="D74" s="203"/>
      <c r="E74" s="203"/>
      <c r="F74" s="203"/>
      <c r="G74" s="14">
        <v>66</v>
      </c>
      <c r="H74" s="112">
        <v>0</v>
      </c>
      <c r="I74" s="112">
        <v>0</v>
      </c>
      <c r="J74" s="112">
        <v>0</v>
      </c>
      <c r="K74" s="112">
        <v>0</v>
      </c>
    </row>
    <row r="75" spans="1:11" x14ac:dyDescent="0.2">
      <c r="A75" s="203" t="s">
        <v>421</v>
      </c>
      <c r="B75" s="203"/>
      <c r="C75" s="203"/>
      <c r="D75" s="203"/>
      <c r="E75" s="203"/>
      <c r="F75" s="203"/>
      <c r="G75" s="14">
        <v>67</v>
      </c>
      <c r="H75" s="112">
        <v>0</v>
      </c>
      <c r="I75" s="112">
        <v>0</v>
      </c>
      <c r="J75" s="112">
        <v>0</v>
      </c>
      <c r="K75" s="112">
        <v>0</v>
      </c>
    </row>
    <row r="76" spans="1:11" x14ac:dyDescent="0.2">
      <c r="A76" s="198" t="s">
        <v>220</v>
      </c>
      <c r="B76" s="198"/>
      <c r="C76" s="198"/>
      <c r="D76" s="198"/>
      <c r="E76" s="198"/>
      <c r="F76" s="198"/>
      <c r="G76" s="213"/>
      <c r="H76" s="213"/>
      <c r="I76" s="213"/>
      <c r="J76" s="214"/>
      <c r="K76" s="214"/>
    </row>
    <row r="77" spans="1:11" x14ac:dyDescent="0.2">
      <c r="A77" s="216" t="s">
        <v>422</v>
      </c>
      <c r="B77" s="217"/>
      <c r="C77" s="217"/>
      <c r="D77" s="217"/>
      <c r="E77" s="217"/>
      <c r="F77" s="217"/>
      <c r="G77" s="14">
        <v>68</v>
      </c>
      <c r="H77" s="112">
        <v>0</v>
      </c>
      <c r="I77" s="112">
        <v>0</v>
      </c>
      <c r="J77" s="112">
        <v>0</v>
      </c>
      <c r="K77" s="112">
        <v>0</v>
      </c>
    </row>
    <row r="78" spans="1:11" x14ac:dyDescent="0.2">
      <c r="A78" s="218" t="s">
        <v>423</v>
      </c>
      <c r="B78" s="218"/>
      <c r="C78" s="218"/>
      <c r="D78" s="218"/>
      <c r="E78" s="218"/>
      <c r="F78" s="218"/>
      <c r="G78" s="107">
        <v>69</v>
      </c>
      <c r="H78" s="33">
        <v>0</v>
      </c>
      <c r="I78" s="33">
        <v>0</v>
      </c>
      <c r="J78" s="33">
        <v>0</v>
      </c>
      <c r="K78" s="33">
        <v>0</v>
      </c>
    </row>
    <row r="79" spans="1:11" x14ac:dyDescent="0.2">
      <c r="A79" s="218" t="s">
        <v>424</v>
      </c>
      <c r="B79" s="218"/>
      <c r="C79" s="218"/>
      <c r="D79" s="218"/>
      <c r="E79" s="218"/>
      <c r="F79" s="218"/>
      <c r="G79" s="107">
        <v>70</v>
      </c>
      <c r="H79" s="33">
        <v>0</v>
      </c>
      <c r="I79" s="33">
        <v>0</v>
      </c>
      <c r="J79" s="33">
        <v>0</v>
      </c>
      <c r="K79" s="33">
        <v>0</v>
      </c>
    </row>
    <row r="80" spans="1:11" x14ac:dyDescent="0.2">
      <c r="A80" s="216" t="s">
        <v>425</v>
      </c>
      <c r="B80" s="217"/>
      <c r="C80" s="217"/>
      <c r="D80" s="217"/>
      <c r="E80" s="217"/>
      <c r="F80" s="217"/>
      <c r="G80" s="14">
        <v>71</v>
      </c>
      <c r="H80" s="112">
        <v>0</v>
      </c>
      <c r="I80" s="112">
        <v>0</v>
      </c>
      <c r="J80" s="112">
        <v>0</v>
      </c>
      <c r="K80" s="112">
        <v>0</v>
      </c>
    </row>
    <row r="81" spans="1:11" x14ac:dyDescent="0.2">
      <c r="A81" s="216" t="s">
        <v>426</v>
      </c>
      <c r="B81" s="217"/>
      <c r="C81" s="217"/>
      <c r="D81" s="217"/>
      <c r="E81" s="217"/>
      <c r="F81" s="217"/>
      <c r="G81" s="14">
        <v>72</v>
      </c>
      <c r="H81" s="112">
        <v>0</v>
      </c>
      <c r="I81" s="112">
        <v>0</v>
      </c>
      <c r="J81" s="112">
        <v>0</v>
      </c>
      <c r="K81" s="112">
        <v>0</v>
      </c>
    </row>
    <row r="82" spans="1:11" x14ac:dyDescent="0.2">
      <c r="A82" s="203" t="s">
        <v>427</v>
      </c>
      <c r="B82" s="203"/>
      <c r="C82" s="203"/>
      <c r="D82" s="203"/>
      <c r="E82" s="203"/>
      <c r="F82" s="203"/>
      <c r="G82" s="14">
        <v>73</v>
      </c>
      <c r="H82" s="112">
        <v>0</v>
      </c>
      <c r="I82" s="112">
        <v>0</v>
      </c>
      <c r="J82" s="112">
        <v>0</v>
      </c>
      <c r="K82" s="112">
        <v>0</v>
      </c>
    </row>
    <row r="83" spans="1:11" x14ac:dyDescent="0.2">
      <c r="A83" s="203" t="s">
        <v>428</v>
      </c>
      <c r="B83" s="203"/>
      <c r="C83" s="203"/>
      <c r="D83" s="203"/>
      <c r="E83" s="203"/>
      <c r="F83" s="203"/>
      <c r="G83" s="14">
        <v>74</v>
      </c>
      <c r="H83" s="112">
        <v>0</v>
      </c>
      <c r="I83" s="112">
        <v>0</v>
      </c>
      <c r="J83" s="112">
        <v>0</v>
      </c>
      <c r="K83" s="112">
        <v>0</v>
      </c>
    </row>
    <row r="84" spans="1:11" x14ac:dyDescent="0.2">
      <c r="A84" s="198" t="s">
        <v>221</v>
      </c>
      <c r="B84" s="198"/>
      <c r="C84" s="198"/>
      <c r="D84" s="198"/>
      <c r="E84" s="198"/>
      <c r="F84" s="198"/>
      <c r="G84" s="213"/>
      <c r="H84" s="213"/>
      <c r="I84" s="213"/>
      <c r="J84" s="214"/>
      <c r="K84" s="214"/>
    </row>
    <row r="85" spans="1:11" x14ac:dyDescent="0.2">
      <c r="A85" s="200" t="s">
        <v>429</v>
      </c>
      <c r="B85" s="201"/>
      <c r="C85" s="201"/>
      <c r="D85" s="201"/>
      <c r="E85" s="201"/>
      <c r="F85" s="201"/>
      <c r="G85" s="14">
        <v>75</v>
      </c>
      <c r="H85" s="113">
        <f>H86+H87</f>
        <v>0</v>
      </c>
      <c r="I85" s="113">
        <f>I86+I87</f>
        <v>0</v>
      </c>
      <c r="J85" s="113">
        <f>J86+J87</f>
        <v>0</v>
      </c>
      <c r="K85" s="113">
        <f>K86+K87</f>
        <v>0</v>
      </c>
    </row>
    <row r="86" spans="1:11" x14ac:dyDescent="0.2">
      <c r="A86" s="202" t="s">
        <v>222</v>
      </c>
      <c r="B86" s="202"/>
      <c r="C86" s="202"/>
      <c r="D86" s="202"/>
      <c r="E86" s="202"/>
      <c r="F86" s="202"/>
      <c r="G86" s="13">
        <v>76</v>
      </c>
      <c r="H86" s="34">
        <v>0</v>
      </c>
      <c r="I86" s="34">
        <v>0</v>
      </c>
      <c r="J86" s="34">
        <v>0</v>
      </c>
      <c r="K86" s="34">
        <v>0</v>
      </c>
    </row>
    <row r="87" spans="1:11" x14ac:dyDescent="0.2">
      <c r="A87" s="202" t="s">
        <v>223</v>
      </c>
      <c r="B87" s="202"/>
      <c r="C87" s="202"/>
      <c r="D87" s="202"/>
      <c r="E87" s="202"/>
      <c r="F87" s="202"/>
      <c r="G87" s="13">
        <v>77</v>
      </c>
      <c r="H87" s="34">
        <v>0</v>
      </c>
      <c r="I87" s="34">
        <v>0</v>
      </c>
      <c r="J87" s="34">
        <v>0</v>
      </c>
      <c r="K87" s="34">
        <v>0</v>
      </c>
    </row>
    <row r="88" spans="1:11" x14ac:dyDescent="0.2">
      <c r="A88" s="223" t="s">
        <v>224</v>
      </c>
      <c r="B88" s="223"/>
      <c r="C88" s="223"/>
      <c r="D88" s="223"/>
      <c r="E88" s="223"/>
      <c r="F88" s="223"/>
      <c r="G88" s="224"/>
      <c r="H88" s="224"/>
      <c r="I88" s="224"/>
      <c r="J88" s="214"/>
      <c r="K88" s="214"/>
    </row>
    <row r="89" spans="1:11" x14ac:dyDescent="0.2">
      <c r="A89" s="196" t="s">
        <v>225</v>
      </c>
      <c r="B89" s="196"/>
      <c r="C89" s="196"/>
      <c r="D89" s="196"/>
      <c r="E89" s="196"/>
      <c r="F89" s="196"/>
      <c r="G89" s="13">
        <v>78</v>
      </c>
      <c r="H89" s="34">
        <f>H66</f>
        <v>2360887</v>
      </c>
      <c r="I89" s="34">
        <f t="shared" ref="I89:K89" si="8">I66</f>
        <v>2360887</v>
      </c>
      <c r="J89" s="34">
        <f t="shared" si="8"/>
        <v>-92503</v>
      </c>
      <c r="K89" s="34">
        <f t="shared" si="8"/>
        <v>-92503</v>
      </c>
    </row>
    <row r="90" spans="1:11" ht="24" customHeight="1" x14ac:dyDescent="0.2">
      <c r="A90" s="182" t="s">
        <v>430</v>
      </c>
      <c r="B90" s="182"/>
      <c r="C90" s="182"/>
      <c r="D90" s="182"/>
      <c r="E90" s="182"/>
      <c r="F90" s="182"/>
      <c r="G90" s="14">
        <v>79</v>
      </c>
      <c r="H90" s="113">
        <f>H91+H98</f>
        <v>0</v>
      </c>
      <c r="I90" s="113">
        <f t="shared" ref="I90:K90" si="9">I91+I98</f>
        <v>0</v>
      </c>
      <c r="J90" s="113">
        <f t="shared" si="9"/>
        <v>0</v>
      </c>
      <c r="K90" s="113">
        <f t="shared" si="9"/>
        <v>0</v>
      </c>
    </row>
    <row r="91" spans="1:11" ht="24" customHeight="1" x14ac:dyDescent="0.2">
      <c r="A91" s="182" t="s">
        <v>431</v>
      </c>
      <c r="B91" s="182"/>
      <c r="C91" s="182"/>
      <c r="D91" s="182"/>
      <c r="E91" s="182"/>
      <c r="F91" s="182"/>
      <c r="G91" s="14">
        <v>80</v>
      </c>
      <c r="H91" s="113">
        <f>SUM(H92:H96)</f>
        <v>0</v>
      </c>
      <c r="I91" s="113">
        <f>SUM(I92:I96)</f>
        <v>0</v>
      </c>
      <c r="J91" s="113">
        <f>SUM(J92:J96)</f>
        <v>0</v>
      </c>
      <c r="K91" s="113">
        <f>SUM(K92:K96)</f>
        <v>0</v>
      </c>
    </row>
    <row r="92" spans="1:11" ht="24.75" customHeight="1" x14ac:dyDescent="0.2">
      <c r="A92" s="225" t="s">
        <v>432</v>
      </c>
      <c r="B92" s="226"/>
      <c r="C92" s="226"/>
      <c r="D92" s="226"/>
      <c r="E92" s="226"/>
      <c r="F92" s="227"/>
      <c r="G92" s="13">
        <v>81</v>
      </c>
      <c r="H92" s="34">
        <v>0</v>
      </c>
      <c r="I92" s="34">
        <v>0</v>
      </c>
      <c r="J92" s="34">
        <v>0</v>
      </c>
      <c r="K92" s="34">
        <v>0</v>
      </c>
    </row>
    <row r="93" spans="1:11" ht="22.15" customHeight="1" x14ac:dyDescent="0.2">
      <c r="A93" s="218" t="s">
        <v>433</v>
      </c>
      <c r="B93" s="218"/>
      <c r="C93" s="218"/>
      <c r="D93" s="218"/>
      <c r="E93" s="218"/>
      <c r="F93" s="218"/>
      <c r="G93" s="13">
        <v>82</v>
      </c>
      <c r="H93" s="34">
        <v>0</v>
      </c>
      <c r="I93" s="34">
        <v>0</v>
      </c>
      <c r="J93" s="34">
        <v>0</v>
      </c>
      <c r="K93" s="34">
        <v>0</v>
      </c>
    </row>
    <row r="94" spans="1:11" ht="22.15" customHeight="1" x14ac:dyDescent="0.2">
      <c r="A94" s="218" t="s">
        <v>434</v>
      </c>
      <c r="B94" s="218"/>
      <c r="C94" s="218"/>
      <c r="D94" s="218"/>
      <c r="E94" s="218"/>
      <c r="F94" s="218"/>
      <c r="G94" s="13">
        <v>83</v>
      </c>
      <c r="H94" s="34">
        <v>0</v>
      </c>
      <c r="I94" s="34">
        <v>0</v>
      </c>
      <c r="J94" s="34">
        <v>0</v>
      </c>
      <c r="K94" s="34">
        <v>0</v>
      </c>
    </row>
    <row r="95" spans="1:11" ht="22.15" customHeight="1" x14ac:dyDescent="0.2">
      <c r="A95" s="218" t="s">
        <v>435</v>
      </c>
      <c r="B95" s="218"/>
      <c r="C95" s="218"/>
      <c r="D95" s="218"/>
      <c r="E95" s="218"/>
      <c r="F95" s="218"/>
      <c r="G95" s="13">
        <v>84</v>
      </c>
      <c r="H95" s="34">
        <v>0</v>
      </c>
      <c r="I95" s="34">
        <v>0</v>
      </c>
      <c r="J95" s="34">
        <v>0</v>
      </c>
      <c r="K95" s="34">
        <v>0</v>
      </c>
    </row>
    <row r="96" spans="1:11" ht="22.15" customHeight="1" x14ac:dyDescent="0.2">
      <c r="A96" s="218" t="s">
        <v>436</v>
      </c>
      <c r="B96" s="218"/>
      <c r="C96" s="218"/>
      <c r="D96" s="218"/>
      <c r="E96" s="218"/>
      <c r="F96" s="218"/>
      <c r="G96" s="13">
        <v>85</v>
      </c>
      <c r="H96" s="34">
        <v>0</v>
      </c>
      <c r="I96" s="34">
        <v>0</v>
      </c>
      <c r="J96" s="34">
        <v>0</v>
      </c>
      <c r="K96" s="34">
        <v>0</v>
      </c>
    </row>
    <row r="97" spans="1:11" ht="22.15" customHeight="1" x14ac:dyDescent="0.2">
      <c r="A97" s="218" t="s">
        <v>437</v>
      </c>
      <c r="B97" s="218"/>
      <c r="C97" s="218"/>
      <c r="D97" s="218"/>
      <c r="E97" s="218"/>
      <c r="F97" s="218"/>
      <c r="G97" s="13">
        <v>86</v>
      </c>
      <c r="H97" s="34">
        <v>0</v>
      </c>
      <c r="I97" s="34">
        <v>0</v>
      </c>
      <c r="J97" s="34">
        <v>0</v>
      </c>
      <c r="K97" s="34">
        <v>0</v>
      </c>
    </row>
    <row r="98" spans="1:11" ht="22.15" customHeight="1" x14ac:dyDescent="0.2">
      <c r="A98" s="203" t="s">
        <v>438</v>
      </c>
      <c r="B98" s="203"/>
      <c r="C98" s="203"/>
      <c r="D98" s="203"/>
      <c r="E98" s="203"/>
      <c r="F98" s="203"/>
      <c r="G98" s="14">
        <v>87</v>
      </c>
      <c r="H98" s="114">
        <f>SUM(H99:H106)</f>
        <v>0</v>
      </c>
      <c r="I98" s="114">
        <f>SUM(I99:I106)</f>
        <v>0</v>
      </c>
      <c r="J98" s="114">
        <f t="shared" ref="J98:K98" si="10">SUM(J99:J106)</f>
        <v>0</v>
      </c>
      <c r="K98" s="114">
        <f t="shared" si="10"/>
        <v>0</v>
      </c>
    </row>
    <row r="99" spans="1:11" ht="14.25" customHeight="1" x14ac:dyDescent="0.2">
      <c r="A99" s="218" t="s">
        <v>439</v>
      </c>
      <c r="B99" s="218"/>
      <c r="C99" s="218"/>
      <c r="D99" s="218"/>
      <c r="E99" s="218"/>
      <c r="F99" s="218"/>
      <c r="G99" s="13">
        <v>88</v>
      </c>
      <c r="H99" s="34">
        <v>0</v>
      </c>
      <c r="I99" s="34">
        <v>0</v>
      </c>
      <c r="J99" s="34">
        <v>0</v>
      </c>
      <c r="K99" s="34">
        <v>0</v>
      </c>
    </row>
    <row r="100" spans="1:11" ht="24" customHeight="1" x14ac:dyDescent="0.2">
      <c r="A100" s="218" t="s">
        <v>440</v>
      </c>
      <c r="B100" s="218"/>
      <c r="C100" s="218"/>
      <c r="D100" s="218"/>
      <c r="E100" s="218"/>
      <c r="F100" s="218"/>
      <c r="G100" s="13">
        <v>89</v>
      </c>
      <c r="H100" s="34">
        <v>0</v>
      </c>
      <c r="I100" s="34">
        <v>0</v>
      </c>
      <c r="J100" s="34">
        <v>0</v>
      </c>
      <c r="K100" s="34">
        <v>0</v>
      </c>
    </row>
    <row r="101" spans="1:11" x14ac:dyDescent="0.2">
      <c r="A101" s="218" t="s">
        <v>441</v>
      </c>
      <c r="B101" s="218"/>
      <c r="C101" s="218"/>
      <c r="D101" s="218"/>
      <c r="E101" s="218"/>
      <c r="F101" s="218"/>
      <c r="G101" s="13">
        <v>90</v>
      </c>
      <c r="H101" s="34">
        <v>0</v>
      </c>
      <c r="I101" s="34">
        <v>0</v>
      </c>
      <c r="J101" s="34">
        <v>0</v>
      </c>
      <c r="K101" s="34">
        <v>0</v>
      </c>
    </row>
    <row r="102" spans="1:11" ht="27.75" customHeight="1" x14ac:dyDescent="0.2">
      <c r="A102" s="180" t="s">
        <v>442</v>
      </c>
      <c r="B102" s="180"/>
      <c r="C102" s="180"/>
      <c r="D102" s="180"/>
      <c r="E102" s="180"/>
      <c r="F102" s="180"/>
      <c r="G102" s="13">
        <v>91</v>
      </c>
      <c r="H102" s="34">
        <v>0</v>
      </c>
      <c r="I102" s="34">
        <v>0</v>
      </c>
      <c r="J102" s="34">
        <v>0</v>
      </c>
      <c r="K102" s="34">
        <v>0</v>
      </c>
    </row>
    <row r="103" spans="1:11" ht="27.75" customHeight="1" x14ac:dyDescent="0.2">
      <c r="A103" s="180" t="s">
        <v>443</v>
      </c>
      <c r="B103" s="180"/>
      <c r="C103" s="180"/>
      <c r="D103" s="180"/>
      <c r="E103" s="180"/>
      <c r="F103" s="180"/>
      <c r="G103" s="13">
        <v>92</v>
      </c>
      <c r="H103" s="34">
        <v>0</v>
      </c>
      <c r="I103" s="34">
        <v>0</v>
      </c>
      <c r="J103" s="34">
        <v>0</v>
      </c>
      <c r="K103" s="34">
        <v>0</v>
      </c>
    </row>
    <row r="104" spans="1:11" ht="14.25" customHeight="1" x14ac:dyDescent="0.2">
      <c r="A104" s="180" t="s">
        <v>444</v>
      </c>
      <c r="B104" s="180"/>
      <c r="C104" s="180"/>
      <c r="D104" s="180"/>
      <c r="E104" s="180"/>
      <c r="F104" s="180"/>
      <c r="G104" s="13">
        <v>93</v>
      </c>
      <c r="H104" s="34">
        <v>0</v>
      </c>
      <c r="I104" s="34">
        <v>0</v>
      </c>
      <c r="J104" s="34">
        <v>0</v>
      </c>
      <c r="K104" s="34">
        <v>0</v>
      </c>
    </row>
    <row r="105" spans="1:11" ht="15.75" customHeight="1" x14ac:dyDescent="0.2">
      <c r="A105" s="180" t="s">
        <v>445</v>
      </c>
      <c r="B105" s="180"/>
      <c r="C105" s="180"/>
      <c r="D105" s="180"/>
      <c r="E105" s="180"/>
      <c r="F105" s="180"/>
      <c r="G105" s="13">
        <v>94</v>
      </c>
      <c r="H105" s="34">
        <v>0</v>
      </c>
      <c r="I105" s="34">
        <v>0</v>
      </c>
      <c r="J105" s="34">
        <v>0</v>
      </c>
      <c r="K105" s="34">
        <v>0</v>
      </c>
    </row>
    <row r="106" spans="1:11" ht="17.25" customHeight="1" x14ac:dyDescent="0.2">
      <c r="A106" s="180" t="s">
        <v>446</v>
      </c>
      <c r="B106" s="180"/>
      <c r="C106" s="180"/>
      <c r="D106" s="180"/>
      <c r="E106" s="180"/>
      <c r="F106" s="180"/>
      <c r="G106" s="13">
        <v>95</v>
      </c>
      <c r="H106" s="34">
        <v>0</v>
      </c>
      <c r="I106" s="34">
        <v>0</v>
      </c>
      <c r="J106" s="34">
        <v>0</v>
      </c>
      <c r="K106" s="34">
        <v>0</v>
      </c>
    </row>
    <row r="107" spans="1:11" ht="27.75" customHeight="1" x14ac:dyDescent="0.2">
      <c r="A107" s="180" t="s">
        <v>447</v>
      </c>
      <c r="B107" s="180"/>
      <c r="C107" s="180"/>
      <c r="D107" s="180"/>
      <c r="E107" s="180"/>
      <c r="F107" s="180"/>
      <c r="G107" s="13">
        <v>96</v>
      </c>
      <c r="H107" s="34">
        <v>0</v>
      </c>
      <c r="I107" s="34">
        <v>0</v>
      </c>
      <c r="J107" s="34">
        <v>0</v>
      </c>
      <c r="K107" s="34">
        <v>0</v>
      </c>
    </row>
    <row r="108" spans="1:11" ht="22.9" customHeight="1" x14ac:dyDescent="0.2">
      <c r="A108" s="182" t="s">
        <v>448</v>
      </c>
      <c r="B108" s="182"/>
      <c r="C108" s="182"/>
      <c r="D108" s="182"/>
      <c r="E108" s="182"/>
      <c r="F108" s="182"/>
      <c r="G108" s="14">
        <v>97</v>
      </c>
      <c r="H108" s="113">
        <f>H91+H98-H107-H97</f>
        <v>0</v>
      </c>
      <c r="I108" s="113">
        <f>I91+I98-I107-I97</f>
        <v>0</v>
      </c>
      <c r="J108" s="113">
        <f t="shared" ref="J108:K108" si="11">J91+J98-J107-J97</f>
        <v>0</v>
      </c>
      <c r="K108" s="113">
        <f t="shared" si="11"/>
        <v>0</v>
      </c>
    </row>
    <row r="109" spans="1:11" ht="22.9" customHeight="1" x14ac:dyDescent="0.2">
      <c r="A109" s="182" t="s">
        <v>449</v>
      </c>
      <c r="B109" s="182"/>
      <c r="C109" s="182"/>
      <c r="D109" s="182"/>
      <c r="E109" s="182"/>
      <c r="F109" s="182"/>
      <c r="G109" s="14">
        <v>98</v>
      </c>
      <c r="H109" s="113">
        <f>H89+H108</f>
        <v>2360887</v>
      </c>
      <c r="I109" s="113">
        <f>I89+I108</f>
        <v>2360887</v>
      </c>
      <c r="J109" s="113">
        <f t="shared" ref="J109:K109" si="12">J89+J108</f>
        <v>-92503</v>
      </c>
      <c r="K109" s="113">
        <f t="shared" si="12"/>
        <v>-92503</v>
      </c>
    </row>
    <row r="110" spans="1:11" x14ac:dyDescent="0.2">
      <c r="A110" s="198" t="s">
        <v>226</v>
      </c>
      <c r="B110" s="198"/>
      <c r="C110" s="198"/>
      <c r="D110" s="198"/>
      <c r="E110" s="198"/>
      <c r="F110" s="198"/>
      <c r="G110" s="213"/>
      <c r="H110" s="213"/>
      <c r="I110" s="213"/>
      <c r="J110" s="214"/>
      <c r="K110" s="214"/>
    </row>
    <row r="111" spans="1:11" ht="27" customHeight="1" x14ac:dyDescent="0.2">
      <c r="A111" s="200" t="s">
        <v>450</v>
      </c>
      <c r="B111" s="201"/>
      <c r="C111" s="201"/>
      <c r="D111" s="201"/>
      <c r="E111" s="201"/>
      <c r="F111" s="201"/>
      <c r="G111" s="14">
        <v>99</v>
      </c>
      <c r="H111" s="113">
        <f>H112+H113</f>
        <v>0</v>
      </c>
      <c r="I111" s="113">
        <f>I112+I113</f>
        <v>0</v>
      </c>
      <c r="J111" s="113">
        <f>J112+J113</f>
        <v>0</v>
      </c>
      <c r="K111" s="113">
        <f>K112+K113</f>
        <v>0</v>
      </c>
    </row>
    <row r="112" spans="1:11" x14ac:dyDescent="0.2">
      <c r="A112" s="202" t="s">
        <v>227</v>
      </c>
      <c r="B112" s="202"/>
      <c r="C112" s="202"/>
      <c r="D112" s="202"/>
      <c r="E112" s="202"/>
      <c r="F112" s="202"/>
      <c r="G112" s="13">
        <v>100</v>
      </c>
      <c r="H112" s="34">
        <v>0</v>
      </c>
      <c r="I112" s="34">
        <v>0</v>
      </c>
      <c r="J112" s="34">
        <v>0</v>
      </c>
      <c r="K112" s="34">
        <v>0</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7" sqref="I57"/>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28"/>
      <c r="C1" s="228"/>
      <c r="D1" s="228"/>
      <c r="E1" s="228"/>
      <c r="F1" s="228"/>
      <c r="G1" s="228"/>
      <c r="H1" s="228"/>
      <c r="I1" s="228"/>
    </row>
    <row r="2" spans="1:9" x14ac:dyDescent="0.2">
      <c r="A2" s="220" t="s">
        <v>522</v>
      </c>
      <c r="B2" s="186"/>
      <c r="C2" s="186"/>
      <c r="D2" s="186"/>
      <c r="E2" s="186"/>
      <c r="F2" s="186"/>
      <c r="G2" s="186"/>
      <c r="H2" s="186"/>
      <c r="I2" s="186"/>
    </row>
    <row r="3" spans="1:9" x14ac:dyDescent="0.2">
      <c r="A3" s="236" t="s">
        <v>501</v>
      </c>
      <c r="B3" s="237"/>
      <c r="C3" s="237"/>
      <c r="D3" s="237"/>
      <c r="E3" s="237"/>
      <c r="F3" s="237"/>
      <c r="G3" s="237"/>
      <c r="H3" s="237"/>
      <c r="I3" s="237"/>
    </row>
    <row r="4" spans="1:9" x14ac:dyDescent="0.2">
      <c r="A4" s="232" t="s">
        <v>519</v>
      </c>
      <c r="B4" s="189"/>
      <c r="C4" s="189"/>
      <c r="D4" s="189"/>
      <c r="E4" s="189"/>
      <c r="F4" s="189"/>
      <c r="G4" s="189"/>
      <c r="H4" s="189"/>
      <c r="I4" s="190"/>
    </row>
    <row r="5" spans="1:9" ht="24" thickBot="1" x14ac:dyDescent="0.25">
      <c r="A5" s="244" t="s">
        <v>230</v>
      </c>
      <c r="B5" s="245"/>
      <c r="C5" s="245"/>
      <c r="D5" s="245"/>
      <c r="E5" s="245"/>
      <c r="F5" s="246"/>
      <c r="G5" s="18" t="s">
        <v>231</v>
      </c>
      <c r="H5" s="35" t="s">
        <v>232</v>
      </c>
      <c r="I5" s="35" t="s">
        <v>233</v>
      </c>
    </row>
    <row r="6" spans="1:9" x14ac:dyDescent="0.2">
      <c r="A6" s="247">
        <v>1</v>
      </c>
      <c r="B6" s="248"/>
      <c r="C6" s="248"/>
      <c r="D6" s="248"/>
      <c r="E6" s="248"/>
      <c r="F6" s="249"/>
      <c r="G6" s="19">
        <v>2</v>
      </c>
      <c r="H6" s="36" t="s">
        <v>234</v>
      </c>
      <c r="I6" s="36"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0">
        <v>1</v>
      </c>
      <c r="H8" s="37">
        <f>'P&amp;L'!H62</f>
        <v>2360887</v>
      </c>
      <c r="I8" s="37">
        <f>'P&amp;L'!J62</f>
        <v>-92503</v>
      </c>
    </row>
    <row r="9" spans="1:9" ht="12.75" customHeight="1" x14ac:dyDescent="0.2">
      <c r="A9" s="241" t="s">
        <v>238</v>
      </c>
      <c r="B9" s="242"/>
      <c r="C9" s="242"/>
      <c r="D9" s="242"/>
      <c r="E9" s="242"/>
      <c r="F9" s="243"/>
      <c r="G9" s="21">
        <v>2</v>
      </c>
      <c r="H9" s="38">
        <f>H10+H11+H12+H13+H14+H15+H16+H17</f>
        <v>946590</v>
      </c>
      <c r="I9" s="38">
        <f>I10+I11+I12+I13+I14+I15+I16+I17</f>
        <v>879449</v>
      </c>
    </row>
    <row r="10" spans="1:9" ht="12.75" customHeight="1" x14ac:dyDescent="0.2">
      <c r="A10" s="233" t="s">
        <v>239</v>
      </c>
      <c r="B10" s="234"/>
      <c r="C10" s="234"/>
      <c r="D10" s="234"/>
      <c r="E10" s="234"/>
      <c r="F10" s="235"/>
      <c r="G10" s="22">
        <v>3</v>
      </c>
      <c r="H10" s="39">
        <v>746919</v>
      </c>
      <c r="I10" s="39">
        <v>792242</v>
      </c>
    </row>
    <row r="11" spans="1:9" ht="22.15" customHeight="1" x14ac:dyDescent="0.2">
      <c r="A11" s="233" t="s">
        <v>240</v>
      </c>
      <c r="B11" s="234"/>
      <c r="C11" s="234"/>
      <c r="D11" s="234"/>
      <c r="E11" s="234"/>
      <c r="F11" s="235"/>
      <c r="G11" s="22">
        <v>4</v>
      </c>
      <c r="H11" s="39">
        <v>0</v>
      </c>
      <c r="I11" s="39">
        <v>-12541</v>
      </c>
    </row>
    <row r="12" spans="1:9" ht="23.45" customHeight="1" x14ac:dyDescent="0.2">
      <c r="A12" s="233" t="s">
        <v>241</v>
      </c>
      <c r="B12" s="234"/>
      <c r="C12" s="234"/>
      <c r="D12" s="234"/>
      <c r="E12" s="234"/>
      <c r="F12" s="235"/>
      <c r="G12" s="22">
        <v>5</v>
      </c>
      <c r="H12" s="39">
        <v>0</v>
      </c>
      <c r="I12" s="39">
        <v>0</v>
      </c>
    </row>
    <row r="13" spans="1:9" ht="12.75" customHeight="1" x14ac:dyDescent="0.2">
      <c r="A13" s="233" t="s">
        <v>242</v>
      </c>
      <c r="B13" s="234"/>
      <c r="C13" s="234"/>
      <c r="D13" s="234"/>
      <c r="E13" s="234"/>
      <c r="F13" s="235"/>
      <c r="G13" s="22">
        <v>6</v>
      </c>
      <c r="H13" s="39">
        <v>-1815</v>
      </c>
      <c r="I13" s="39">
        <v>-42471</v>
      </c>
    </row>
    <row r="14" spans="1:9" ht="12.75" customHeight="1" x14ac:dyDescent="0.2">
      <c r="A14" s="233" t="s">
        <v>243</v>
      </c>
      <c r="B14" s="234"/>
      <c r="C14" s="234"/>
      <c r="D14" s="234"/>
      <c r="E14" s="234"/>
      <c r="F14" s="235"/>
      <c r="G14" s="22">
        <v>7</v>
      </c>
      <c r="H14" s="39">
        <v>201486</v>
      </c>
      <c r="I14" s="39">
        <v>142219</v>
      </c>
    </row>
    <row r="15" spans="1:9" ht="12.75" customHeight="1" x14ac:dyDescent="0.2">
      <c r="A15" s="233" t="s">
        <v>244</v>
      </c>
      <c r="B15" s="234"/>
      <c r="C15" s="234"/>
      <c r="D15" s="234"/>
      <c r="E15" s="234"/>
      <c r="F15" s="235"/>
      <c r="G15" s="22">
        <v>8</v>
      </c>
      <c r="H15" s="39">
        <v>0</v>
      </c>
      <c r="I15" s="39">
        <v>0</v>
      </c>
    </row>
    <row r="16" spans="1:9" ht="12.75" customHeight="1" x14ac:dyDescent="0.2">
      <c r="A16" s="233" t="s">
        <v>245</v>
      </c>
      <c r="B16" s="234"/>
      <c r="C16" s="234"/>
      <c r="D16" s="234"/>
      <c r="E16" s="234"/>
      <c r="F16" s="235"/>
      <c r="G16" s="22">
        <v>9</v>
      </c>
      <c r="H16" s="39">
        <v>0</v>
      </c>
      <c r="I16" s="39">
        <v>0</v>
      </c>
    </row>
    <row r="17" spans="1:9" ht="25.15" customHeight="1" x14ac:dyDescent="0.2">
      <c r="A17" s="233" t="s">
        <v>246</v>
      </c>
      <c r="B17" s="234"/>
      <c r="C17" s="234"/>
      <c r="D17" s="234"/>
      <c r="E17" s="234"/>
      <c r="F17" s="235"/>
      <c r="G17" s="22">
        <v>10</v>
      </c>
      <c r="H17" s="39">
        <v>0</v>
      </c>
      <c r="I17" s="39">
        <v>0</v>
      </c>
    </row>
    <row r="18" spans="1:9" ht="28.15" customHeight="1" x14ac:dyDescent="0.2">
      <c r="A18" s="238" t="s">
        <v>247</v>
      </c>
      <c r="B18" s="239"/>
      <c r="C18" s="239"/>
      <c r="D18" s="239"/>
      <c r="E18" s="239"/>
      <c r="F18" s="240"/>
      <c r="G18" s="21">
        <v>11</v>
      </c>
      <c r="H18" s="38">
        <f>H8+H9</f>
        <v>3307477</v>
      </c>
      <c r="I18" s="38">
        <f>I8+I9</f>
        <v>786946</v>
      </c>
    </row>
    <row r="19" spans="1:9" ht="12.75" customHeight="1" x14ac:dyDescent="0.2">
      <c r="A19" s="241" t="s">
        <v>248</v>
      </c>
      <c r="B19" s="242"/>
      <c r="C19" s="242"/>
      <c r="D19" s="242"/>
      <c r="E19" s="242"/>
      <c r="F19" s="243"/>
      <c r="G19" s="21">
        <v>12</v>
      </c>
      <c r="H19" s="38">
        <f>H20+H21+H22+H23</f>
        <v>1983973</v>
      </c>
      <c r="I19" s="38">
        <f>I20+I21+I22+I23</f>
        <v>10185243</v>
      </c>
    </row>
    <row r="20" spans="1:9" ht="12.75" customHeight="1" x14ac:dyDescent="0.2">
      <c r="A20" s="233" t="s">
        <v>249</v>
      </c>
      <c r="B20" s="234"/>
      <c r="C20" s="234"/>
      <c r="D20" s="234"/>
      <c r="E20" s="234"/>
      <c r="F20" s="235"/>
      <c r="G20" s="22">
        <v>13</v>
      </c>
      <c r="H20" s="39">
        <v>167978</v>
      </c>
      <c r="I20" s="39">
        <v>-442828</v>
      </c>
    </row>
    <row r="21" spans="1:9" ht="12.75" customHeight="1" x14ac:dyDescent="0.2">
      <c r="A21" s="233" t="s">
        <v>250</v>
      </c>
      <c r="B21" s="234"/>
      <c r="C21" s="234"/>
      <c r="D21" s="234"/>
      <c r="E21" s="234"/>
      <c r="F21" s="235"/>
      <c r="G21" s="22">
        <v>14</v>
      </c>
      <c r="H21" s="39">
        <v>1936392</v>
      </c>
      <c r="I21" s="39">
        <v>10661187</v>
      </c>
    </row>
    <row r="22" spans="1:9" ht="12.75" customHeight="1" x14ac:dyDescent="0.2">
      <c r="A22" s="233" t="s">
        <v>251</v>
      </c>
      <c r="B22" s="234"/>
      <c r="C22" s="234"/>
      <c r="D22" s="234"/>
      <c r="E22" s="234"/>
      <c r="F22" s="235"/>
      <c r="G22" s="22">
        <v>15</v>
      </c>
      <c r="H22" s="39">
        <v>-12278</v>
      </c>
      <c r="I22" s="39">
        <v>-2527</v>
      </c>
    </row>
    <row r="23" spans="1:9" ht="12.75" customHeight="1" x14ac:dyDescent="0.2">
      <c r="A23" s="233" t="s">
        <v>252</v>
      </c>
      <c r="B23" s="234"/>
      <c r="C23" s="234"/>
      <c r="D23" s="234"/>
      <c r="E23" s="234"/>
      <c r="F23" s="235"/>
      <c r="G23" s="22">
        <v>16</v>
      </c>
      <c r="H23" s="39">
        <v>-108119</v>
      </c>
      <c r="I23" s="39">
        <v>-30589</v>
      </c>
    </row>
    <row r="24" spans="1:9" ht="12.75" customHeight="1" x14ac:dyDescent="0.2">
      <c r="A24" s="238" t="s">
        <v>253</v>
      </c>
      <c r="B24" s="239"/>
      <c r="C24" s="239"/>
      <c r="D24" s="239"/>
      <c r="E24" s="239"/>
      <c r="F24" s="240"/>
      <c r="G24" s="21">
        <v>17</v>
      </c>
      <c r="H24" s="38">
        <f>H18+H19</f>
        <v>5291450</v>
      </c>
      <c r="I24" s="38">
        <f>I18+I19</f>
        <v>10972189</v>
      </c>
    </row>
    <row r="25" spans="1:9" ht="12.75" customHeight="1" x14ac:dyDescent="0.2">
      <c r="A25" s="229" t="s">
        <v>254</v>
      </c>
      <c r="B25" s="230"/>
      <c r="C25" s="230"/>
      <c r="D25" s="230"/>
      <c r="E25" s="230"/>
      <c r="F25" s="231"/>
      <c r="G25" s="22">
        <v>18</v>
      </c>
      <c r="H25" s="39">
        <v>-201486</v>
      </c>
      <c r="I25" s="39">
        <v>-142219</v>
      </c>
    </row>
    <row r="26" spans="1:9" ht="12.75" customHeight="1" x14ac:dyDescent="0.2">
      <c r="A26" s="229" t="s">
        <v>255</v>
      </c>
      <c r="B26" s="230"/>
      <c r="C26" s="230"/>
      <c r="D26" s="230"/>
      <c r="E26" s="230"/>
      <c r="F26" s="231"/>
      <c r="G26" s="22">
        <v>19</v>
      </c>
      <c r="H26" s="39">
        <v>-584743</v>
      </c>
      <c r="I26" s="39">
        <v>-580600</v>
      </c>
    </row>
    <row r="27" spans="1:9" ht="25.9" customHeight="1" x14ac:dyDescent="0.2">
      <c r="A27" s="256" t="s">
        <v>256</v>
      </c>
      <c r="B27" s="257"/>
      <c r="C27" s="257"/>
      <c r="D27" s="257"/>
      <c r="E27" s="257"/>
      <c r="F27" s="258"/>
      <c r="G27" s="23">
        <v>20</v>
      </c>
      <c r="H27" s="40">
        <f>H24+H25+H26</f>
        <v>4505221</v>
      </c>
      <c r="I27" s="40">
        <f>I24+I25+I26</f>
        <v>10249370</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0">
        <v>21</v>
      </c>
      <c r="H29" s="41">
        <v>12500</v>
      </c>
      <c r="I29" s="41">
        <v>41140</v>
      </c>
    </row>
    <row r="30" spans="1:9" ht="12.75" customHeight="1" x14ac:dyDescent="0.2">
      <c r="A30" s="229" t="s">
        <v>259</v>
      </c>
      <c r="B30" s="230"/>
      <c r="C30" s="230"/>
      <c r="D30" s="230"/>
      <c r="E30" s="230"/>
      <c r="F30" s="231"/>
      <c r="G30" s="22">
        <v>22</v>
      </c>
      <c r="H30" s="42">
        <v>0</v>
      </c>
      <c r="I30" s="42">
        <v>42471</v>
      </c>
    </row>
    <row r="31" spans="1:9" ht="12.75" customHeight="1" x14ac:dyDescent="0.2">
      <c r="A31" s="229" t="s">
        <v>260</v>
      </c>
      <c r="B31" s="230"/>
      <c r="C31" s="230"/>
      <c r="D31" s="230"/>
      <c r="E31" s="230"/>
      <c r="F31" s="231"/>
      <c r="G31" s="22">
        <v>23</v>
      </c>
      <c r="H31" s="42">
        <v>1815</v>
      </c>
      <c r="I31" s="42">
        <v>0</v>
      </c>
    </row>
    <row r="32" spans="1:9" ht="12.75" customHeight="1" x14ac:dyDescent="0.2">
      <c r="A32" s="229" t="s">
        <v>261</v>
      </c>
      <c r="B32" s="230"/>
      <c r="C32" s="230"/>
      <c r="D32" s="230"/>
      <c r="E32" s="230"/>
      <c r="F32" s="231"/>
      <c r="G32" s="22">
        <v>24</v>
      </c>
      <c r="H32" s="42">
        <v>0</v>
      </c>
      <c r="I32" s="42">
        <v>0</v>
      </c>
    </row>
    <row r="33" spans="1:9" ht="12.75" customHeight="1" x14ac:dyDescent="0.2">
      <c r="A33" s="229" t="s">
        <v>262</v>
      </c>
      <c r="B33" s="230"/>
      <c r="C33" s="230"/>
      <c r="D33" s="230"/>
      <c r="E33" s="230"/>
      <c r="F33" s="231"/>
      <c r="G33" s="22">
        <v>25</v>
      </c>
      <c r="H33" s="42">
        <v>0</v>
      </c>
      <c r="I33" s="42">
        <v>365374</v>
      </c>
    </row>
    <row r="34" spans="1:9" ht="12.75" customHeight="1" x14ac:dyDescent="0.2">
      <c r="A34" s="229" t="s">
        <v>263</v>
      </c>
      <c r="B34" s="230"/>
      <c r="C34" s="230"/>
      <c r="D34" s="230"/>
      <c r="E34" s="230"/>
      <c r="F34" s="231"/>
      <c r="G34" s="22">
        <v>26</v>
      </c>
      <c r="H34" s="42">
        <v>0</v>
      </c>
      <c r="I34" s="42">
        <v>0</v>
      </c>
    </row>
    <row r="35" spans="1:9" ht="26.45" customHeight="1" x14ac:dyDescent="0.2">
      <c r="A35" s="238" t="s">
        <v>264</v>
      </c>
      <c r="B35" s="239"/>
      <c r="C35" s="239"/>
      <c r="D35" s="239"/>
      <c r="E35" s="239"/>
      <c r="F35" s="240"/>
      <c r="G35" s="21">
        <v>27</v>
      </c>
      <c r="H35" s="43">
        <f>H29+H30+H31+H32+H33+H34</f>
        <v>14315</v>
      </c>
      <c r="I35" s="43">
        <f>I29+I30+I31+I32+I33+I34</f>
        <v>448985</v>
      </c>
    </row>
    <row r="36" spans="1:9" ht="22.9" customHeight="1" x14ac:dyDescent="0.2">
      <c r="A36" s="229" t="s">
        <v>265</v>
      </c>
      <c r="B36" s="230"/>
      <c r="C36" s="230"/>
      <c r="D36" s="230"/>
      <c r="E36" s="230"/>
      <c r="F36" s="231"/>
      <c r="G36" s="22">
        <v>28</v>
      </c>
      <c r="H36" s="42">
        <v>-1495167</v>
      </c>
      <c r="I36" s="42">
        <v>-218918</v>
      </c>
    </row>
    <row r="37" spans="1:9" ht="12.75" customHeight="1" x14ac:dyDescent="0.2">
      <c r="A37" s="229" t="s">
        <v>266</v>
      </c>
      <c r="B37" s="230"/>
      <c r="C37" s="230"/>
      <c r="D37" s="230"/>
      <c r="E37" s="230"/>
      <c r="F37" s="231"/>
      <c r="G37" s="22">
        <v>29</v>
      </c>
      <c r="H37" s="42">
        <v>0</v>
      </c>
      <c r="I37" s="42">
        <v>0</v>
      </c>
    </row>
    <row r="38" spans="1:9" ht="12.75" customHeight="1" x14ac:dyDescent="0.2">
      <c r="A38" s="229" t="s">
        <v>267</v>
      </c>
      <c r="B38" s="230"/>
      <c r="C38" s="230"/>
      <c r="D38" s="230"/>
      <c r="E38" s="230"/>
      <c r="F38" s="231"/>
      <c r="G38" s="22">
        <v>30</v>
      </c>
      <c r="H38" s="42">
        <v>0</v>
      </c>
      <c r="I38" s="42">
        <v>-214332</v>
      </c>
    </row>
    <row r="39" spans="1:9" ht="12.75" customHeight="1" x14ac:dyDescent="0.2">
      <c r="A39" s="229" t="s">
        <v>268</v>
      </c>
      <c r="B39" s="230"/>
      <c r="C39" s="230"/>
      <c r="D39" s="230"/>
      <c r="E39" s="230"/>
      <c r="F39" s="231"/>
      <c r="G39" s="22">
        <v>31</v>
      </c>
      <c r="H39" s="42">
        <v>0</v>
      </c>
      <c r="I39" s="42">
        <v>0</v>
      </c>
    </row>
    <row r="40" spans="1:9" ht="12.75" customHeight="1" x14ac:dyDescent="0.2">
      <c r="A40" s="229" t="s">
        <v>269</v>
      </c>
      <c r="B40" s="230"/>
      <c r="C40" s="230"/>
      <c r="D40" s="230"/>
      <c r="E40" s="230"/>
      <c r="F40" s="231"/>
      <c r="G40" s="22">
        <v>32</v>
      </c>
      <c r="H40" s="42">
        <v>0</v>
      </c>
      <c r="I40" s="42">
        <v>0</v>
      </c>
    </row>
    <row r="41" spans="1:9" ht="24" customHeight="1" x14ac:dyDescent="0.2">
      <c r="A41" s="238" t="s">
        <v>270</v>
      </c>
      <c r="B41" s="239"/>
      <c r="C41" s="239"/>
      <c r="D41" s="239"/>
      <c r="E41" s="239"/>
      <c r="F41" s="240"/>
      <c r="G41" s="21">
        <v>33</v>
      </c>
      <c r="H41" s="43">
        <f>H36+H37+H38+H39+H40</f>
        <v>-1495167</v>
      </c>
      <c r="I41" s="43">
        <f>I36+I37+I38+I39+I40</f>
        <v>-433250</v>
      </c>
    </row>
    <row r="42" spans="1:9" ht="29.45" customHeight="1" x14ac:dyDescent="0.2">
      <c r="A42" s="256" t="s">
        <v>271</v>
      </c>
      <c r="B42" s="257"/>
      <c r="C42" s="257"/>
      <c r="D42" s="257"/>
      <c r="E42" s="257"/>
      <c r="F42" s="258"/>
      <c r="G42" s="23">
        <v>34</v>
      </c>
      <c r="H42" s="44">
        <f>H35+H41</f>
        <v>-1480852</v>
      </c>
      <c r="I42" s="44">
        <f>I35+I41</f>
        <v>15735</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0">
        <v>35</v>
      </c>
      <c r="H44" s="41">
        <v>0</v>
      </c>
      <c r="I44" s="41">
        <v>0</v>
      </c>
    </row>
    <row r="45" spans="1:9" ht="25.15" customHeight="1" x14ac:dyDescent="0.2">
      <c r="A45" s="229" t="s">
        <v>274</v>
      </c>
      <c r="B45" s="230"/>
      <c r="C45" s="230"/>
      <c r="D45" s="230"/>
      <c r="E45" s="230"/>
      <c r="F45" s="231"/>
      <c r="G45" s="22">
        <v>36</v>
      </c>
      <c r="H45" s="42">
        <v>0</v>
      </c>
      <c r="I45" s="42">
        <v>0</v>
      </c>
    </row>
    <row r="46" spans="1:9" ht="12.75" customHeight="1" x14ac:dyDescent="0.2">
      <c r="A46" s="229" t="s">
        <v>275</v>
      </c>
      <c r="B46" s="230"/>
      <c r="C46" s="230"/>
      <c r="D46" s="230"/>
      <c r="E46" s="230"/>
      <c r="F46" s="231"/>
      <c r="G46" s="22">
        <v>37</v>
      </c>
      <c r="H46" s="42">
        <v>0</v>
      </c>
      <c r="I46" s="42">
        <v>0</v>
      </c>
    </row>
    <row r="47" spans="1:9" ht="12.75" customHeight="1" x14ac:dyDescent="0.2">
      <c r="A47" s="229" t="s">
        <v>276</v>
      </c>
      <c r="B47" s="230"/>
      <c r="C47" s="230"/>
      <c r="D47" s="230"/>
      <c r="E47" s="230"/>
      <c r="F47" s="231"/>
      <c r="G47" s="22">
        <v>38</v>
      </c>
      <c r="H47" s="42">
        <v>0</v>
      </c>
      <c r="I47" s="42">
        <v>0</v>
      </c>
    </row>
    <row r="48" spans="1:9" ht="22.15" customHeight="1" x14ac:dyDescent="0.2">
      <c r="A48" s="238" t="s">
        <v>277</v>
      </c>
      <c r="B48" s="239"/>
      <c r="C48" s="239"/>
      <c r="D48" s="239"/>
      <c r="E48" s="239"/>
      <c r="F48" s="240"/>
      <c r="G48" s="21">
        <v>39</v>
      </c>
      <c r="H48" s="43">
        <f>H44+H45+H46+H47</f>
        <v>0</v>
      </c>
      <c r="I48" s="43">
        <f>I44+I45+I46+I47</f>
        <v>0</v>
      </c>
    </row>
    <row r="49" spans="1:9" ht="24.6" customHeight="1" x14ac:dyDescent="0.2">
      <c r="A49" s="229" t="s">
        <v>278</v>
      </c>
      <c r="B49" s="230"/>
      <c r="C49" s="230"/>
      <c r="D49" s="230"/>
      <c r="E49" s="230"/>
      <c r="F49" s="231"/>
      <c r="G49" s="22">
        <v>40</v>
      </c>
      <c r="H49" s="42">
        <v>-498684</v>
      </c>
      <c r="I49" s="42">
        <v>-498685</v>
      </c>
    </row>
    <row r="50" spans="1:9" ht="12.75" customHeight="1" x14ac:dyDescent="0.2">
      <c r="A50" s="229" t="s">
        <v>279</v>
      </c>
      <c r="B50" s="230"/>
      <c r="C50" s="230"/>
      <c r="D50" s="230"/>
      <c r="E50" s="230"/>
      <c r="F50" s="231"/>
      <c r="G50" s="22">
        <v>41</v>
      </c>
      <c r="H50" s="42">
        <v>0</v>
      </c>
      <c r="I50" s="42">
        <v>0</v>
      </c>
    </row>
    <row r="51" spans="1:9" ht="12.75" customHeight="1" x14ac:dyDescent="0.2">
      <c r="A51" s="229" t="s">
        <v>280</v>
      </c>
      <c r="B51" s="230"/>
      <c r="C51" s="230"/>
      <c r="D51" s="230"/>
      <c r="E51" s="230"/>
      <c r="F51" s="231"/>
      <c r="G51" s="22">
        <v>42</v>
      </c>
      <c r="H51" s="42">
        <v>0</v>
      </c>
      <c r="I51" s="42">
        <v>0</v>
      </c>
    </row>
    <row r="52" spans="1:9" ht="22.9" customHeight="1" x14ac:dyDescent="0.2">
      <c r="A52" s="229" t="s">
        <v>281</v>
      </c>
      <c r="B52" s="230"/>
      <c r="C52" s="230"/>
      <c r="D52" s="230"/>
      <c r="E52" s="230"/>
      <c r="F52" s="231"/>
      <c r="G52" s="22">
        <v>43</v>
      </c>
      <c r="H52" s="42">
        <v>0</v>
      </c>
      <c r="I52" s="42">
        <v>0</v>
      </c>
    </row>
    <row r="53" spans="1:9" ht="12.75" customHeight="1" x14ac:dyDescent="0.2">
      <c r="A53" s="229" t="s">
        <v>282</v>
      </c>
      <c r="B53" s="230"/>
      <c r="C53" s="230"/>
      <c r="D53" s="230"/>
      <c r="E53" s="230"/>
      <c r="F53" s="231"/>
      <c r="G53" s="22">
        <v>44</v>
      </c>
      <c r="H53" s="42">
        <v>-162005</v>
      </c>
      <c r="I53" s="42">
        <v>-138813</v>
      </c>
    </row>
    <row r="54" spans="1:9" ht="30.6" customHeight="1" x14ac:dyDescent="0.2">
      <c r="A54" s="238" t="s">
        <v>283</v>
      </c>
      <c r="B54" s="239"/>
      <c r="C54" s="239"/>
      <c r="D54" s="239"/>
      <c r="E54" s="239"/>
      <c r="F54" s="240"/>
      <c r="G54" s="21">
        <v>45</v>
      </c>
      <c r="H54" s="43">
        <f>H49+H50+H51+H52+H53</f>
        <v>-660689</v>
      </c>
      <c r="I54" s="43">
        <f>I49+I50+I51+I52+I53</f>
        <v>-637498</v>
      </c>
    </row>
    <row r="55" spans="1:9" ht="29.45" customHeight="1" x14ac:dyDescent="0.2">
      <c r="A55" s="259" t="s">
        <v>284</v>
      </c>
      <c r="B55" s="260"/>
      <c r="C55" s="260"/>
      <c r="D55" s="260"/>
      <c r="E55" s="260"/>
      <c r="F55" s="261"/>
      <c r="G55" s="21">
        <v>46</v>
      </c>
      <c r="H55" s="43">
        <f>H48+H54</f>
        <v>-660689</v>
      </c>
      <c r="I55" s="43">
        <f>I48+I54</f>
        <v>-637498</v>
      </c>
    </row>
    <row r="56" spans="1:9" ht="32.450000000000003" customHeight="1" x14ac:dyDescent="0.2">
      <c r="A56" s="229" t="s">
        <v>285</v>
      </c>
      <c r="B56" s="230"/>
      <c r="C56" s="230"/>
      <c r="D56" s="230"/>
      <c r="E56" s="230"/>
      <c r="F56" s="231"/>
      <c r="G56" s="22">
        <v>47</v>
      </c>
      <c r="H56" s="42">
        <v>0</v>
      </c>
      <c r="I56" s="42">
        <v>0</v>
      </c>
    </row>
    <row r="57" spans="1:9" ht="26.45" customHeight="1" x14ac:dyDescent="0.2">
      <c r="A57" s="259" t="s">
        <v>286</v>
      </c>
      <c r="B57" s="260"/>
      <c r="C57" s="260"/>
      <c r="D57" s="260"/>
      <c r="E57" s="260"/>
      <c r="F57" s="261"/>
      <c r="G57" s="21">
        <v>48</v>
      </c>
      <c r="H57" s="43">
        <f>H27+H42+H55+H56</f>
        <v>2363680</v>
      </c>
      <c r="I57" s="43">
        <f>I27+I42+I55+I56</f>
        <v>9627607</v>
      </c>
    </row>
    <row r="58" spans="1:9" ht="24" customHeight="1" x14ac:dyDescent="0.2">
      <c r="A58" s="262" t="s">
        <v>287</v>
      </c>
      <c r="B58" s="263"/>
      <c r="C58" s="263"/>
      <c r="D58" s="263"/>
      <c r="E58" s="263"/>
      <c r="F58" s="264"/>
      <c r="G58" s="22">
        <v>49</v>
      </c>
      <c r="H58" s="42">
        <v>17113946</v>
      </c>
      <c r="I58" s="42">
        <v>20879148</v>
      </c>
    </row>
    <row r="59" spans="1:9" ht="31.15" customHeight="1" x14ac:dyDescent="0.2">
      <c r="A59" s="256" t="s">
        <v>288</v>
      </c>
      <c r="B59" s="257"/>
      <c r="C59" s="257"/>
      <c r="D59" s="257"/>
      <c r="E59" s="257"/>
      <c r="F59" s="258"/>
      <c r="G59" s="23">
        <v>50</v>
      </c>
      <c r="H59" s="44">
        <f>H57+H58</f>
        <v>19477626</v>
      </c>
      <c r="I59" s="44">
        <f>I57+I58</f>
        <v>30506755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28"/>
      <c r="C1" s="228"/>
      <c r="D1" s="228"/>
      <c r="E1" s="228"/>
      <c r="F1" s="228"/>
      <c r="G1" s="228"/>
      <c r="H1" s="228"/>
      <c r="I1" s="228"/>
    </row>
    <row r="2" spans="1:9" ht="12.75" customHeight="1" x14ac:dyDescent="0.2">
      <c r="A2" s="220" t="s">
        <v>391</v>
      </c>
      <c r="B2" s="186"/>
      <c r="C2" s="186"/>
      <c r="D2" s="186"/>
      <c r="E2" s="186"/>
      <c r="F2" s="186"/>
      <c r="G2" s="186"/>
      <c r="H2" s="186"/>
      <c r="I2" s="186"/>
    </row>
    <row r="3" spans="1:9" x14ac:dyDescent="0.2">
      <c r="A3" s="279" t="s">
        <v>501</v>
      </c>
      <c r="B3" s="280"/>
      <c r="C3" s="280"/>
      <c r="D3" s="280"/>
      <c r="E3" s="280"/>
      <c r="F3" s="280"/>
      <c r="G3" s="280"/>
      <c r="H3" s="280"/>
      <c r="I3" s="280"/>
    </row>
    <row r="4" spans="1:9" x14ac:dyDescent="0.2">
      <c r="A4" s="232" t="s">
        <v>392</v>
      </c>
      <c r="B4" s="189"/>
      <c r="C4" s="189"/>
      <c r="D4" s="189"/>
      <c r="E4" s="189"/>
      <c r="F4" s="189"/>
      <c r="G4" s="189"/>
      <c r="H4" s="189"/>
      <c r="I4" s="190"/>
    </row>
    <row r="5" spans="1:9" ht="24" thickBot="1" x14ac:dyDescent="0.25">
      <c r="A5" s="244" t="s">
        <v>290</v>
      </c>
      <c r="B5" s="245"/>
      <c r="C5" s="245"/>
      <c r="D5" s="245"/>
      <c r="E5" s="245"/>
      <c r="F5" s="246"/>
      <c r="G5" s="18" t="s">
        <v>291</v>
      </c>
      <c r="H5" s="35" t="s">
        <v>292</v>
      </c>
      <c r="I5" s="35" t="s">
        <v>293</v>
      </c>
    </row>
    <row r="6" spans="1:9" x14ac:dyDescent="0.2">
      <c r="A6" s="247">
        <v>1</v>
      </c>
      <c r="B6" s="248"/>
      <c r="C6" s="248"/>
      <c r="D6" s="248"/>
      <c r="E6" s="248"/>
      <c r="F6" s="249"/>
      <c r="G6" s="24">
        <v>2</v>
      </c>
      <c r="H6" s="36" t="s">
        <v>294</v>
      </c>
      <c r="I6" s="36" t="s">
        <v>295</v>
      </c>
    </row>
    <row r="7" spans="1:9" x14ac:dyDescent="0.2">
      <c r="A7" s="269" t="s">
        <v>296</v>
      </c>
      <c r="B7" s="270"/>
      <c r="C7" s="270"/>
      <c r="D7" s="270"/>
      <c r="E7" s="270"/>
      <c r="F7" s="270"/>
      <c r="G7" s="270"/>
      <c r="H7" s="270"/>
      <c r="I7" s="271"/>
    </row>
    <row r="8" spans="1:9" x14ac:dyDescent="0.2">
      <c r="A8" s="274" t="s">
        <v>297</v>
      </c>
      <c r="B8" s="274"/>
      <c r="C8" s="274"/>
      <c r="D8" s="274"/>
      <c r="E8" s="274"/>
      <c r="F8" s="274"/>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451</v>
      </c>
      <c r="B12" s="266"/>
      <c r="C12" s="266"/>
      <c r="D12" s="266"/>
      <c r="E12" s="266"/>
      <c r="F12" s="266"/>
      <c r="G12" s="26">
        <v>5</v>
      </c>
      <c r="H12" s="47">
        <v>0</v>
      </c>
      <c r="I12" s="47">
        <v>0</v>
      </c>
    </row>
    <row r="13" spans="1:9" x14ac:dyDescent="0.2">
      <c r="A13" s="278" t="s">
        <v>452</v>
      </c>
      <c r="B13" s="278"/>
      <c r="C13" s="278"/>
      <c r="D13" s="278"/>
      <c r="E13" s="278"/>
      <c r="F13" s="278"/>
      <c r="G13" s="115">
        <v>6</v>
      </c>
      <c r="H13" s="116">
        <f>SUM(H8:H12)</f>
        <v>0</v>
      </c>
      <c r="I13" s="116">
        <f>SUM(I8:I12)</f>
        <v>0</v>
      </c>
    </row>
    <row r="14" spans="1:9" x14ac:dyDescent="0.2">
      <c r="A14" s="266" t="s">
        <v>453</v>
      </c>
      <c r="B14" s="266"/>
      <c r="C14" s="266"/>
      <c r="D14" s="266"/>
      <c r="E14" s="266"/>
      <c r="F14" s="266"/>
      <c r="G14" s="26">
        <v>7</v>
      </c>
      <c r="H14" s="47">
        <v>0</v>
      </c>
      <c r="I14" s="47">
        <v>0</v>
      </c>
    </row>
    <row r="15" spans="1:9" x14ac:dyDescent="0.2">
      <c r="A15" s="266" t="s">
        <v>454</v>
      </c>
      <c r="B15" s="266"/>
      <c r="C15" s="266"/>
      <c r="D15" s="266"/>
      <c r="E15" s="266"/>
      <c r="F15" s="266"/>
      <c r="G15" s="26">
        <v>8</v>
      </c>
      <c r="H15" s="47">
        <v>0</v>
      </c>
      <c r="I15" s="47">
        <v>0</v>
      </c>
    </row>
    <row r="16" spans="1:9" x14ac:dyDescent="0.2">
      <c r="A16" s="266" t="s">
        <v>455</v>
      </c>
      <c r="B16" s="266"/>
      <c r="C16" s="266"/>
      <c r="D16" s="266"/>
      <c r="E16" s="266"/>
      <c r="F16" s="266"/>
      <c r="G16" s="26">
        <v>9</v>
      </c>
      <c r="H16" s="47">
        <v>0</v>
      </c>
      <c r="I16" s="47">
        <v>0</v>
      </c>
    </row>
    <row r="17" spans="1:9" x14ac:dyDescent="0.2">
      <c r="A17" s="266" t="s">
        <v>456</v>
      </c>
      <c r="B17" s="266"/>
      <c r="C17" s="266"/>
      <c r="D17" s="266"/>
      <c r="E17" s="266"/>
      <c r="F17" s="266"/>
      <c r="G17" s="26">
        <v>10</v>
      </c>
      <c r="H17" s="47">
        <v>0</v>
      </c>
      <c r="I17" s="47">
        <v>0</v>
      </c>
    </row>
    <row r="18" spans="1:9" ht="12.75" customHeight="1" x14ac:dyDescent="0.2">
      <c r="A18" s="266" t="s">
        <v>457</v>
      </c>
      <c r="B18" s="266"/>
      <c r="C18" s="266"/>
      <c r="D18" s="266"/>
      <c r="E18" s="266"/>
      <c r="F18" s="266"/>
      <c r="G18" s="26">
        <v>11</v>
      </c>
      <c r="H18" s="47">
        <v>0</v>
      </c>
      <c r="I18" s="47">
        <v>0</v>
      </c>
    </row>
    <row r="19" spans="1:9" x14ac:dyDescent="0.2">
      <c r="A19" s="266" t="s">
        <v>458</v>
      </c>
      <c r="B19" s="266"/>
      <c r="C19" s="266"/>
      <c r="D19" s="266"/>
      <c r="E19" s="266"/>
      <c r="F19" s="266"/>
      <c r="G19" s="26">
        <v>12</v>
      </c>
      <c r="H19" s="47">
        <v>0</v>
      </c>
      <c r="I19" s="47">
        <v>0</v>
      </c>
    </row>
    <row r="20" spans="1:9" ht="12.75" customHeight="1" x14ac:dyDescent="0.2">
      <c r="A20" s="275" t="s">
        <v>459</v>
      </c>
      <c r="B20" s="276"/>
      <c r="C20" s="276"/>
      <c r="D20" s="276"/>
      <c r="E20" s="276"/>
      <c r="F20" s="277"/>
      <c r="G20" s="115">
        <v>13</v>
      </c>
      <c r="H20" s="116">
        <f>SUM(H14:H19)</f>
        <v>0</v>
      </c>
      <c r="I20" s="116">
        <f>SUM(I14:I19)</f>
        <v>0</v>
      </c>
    </row>
    <row r="21" spans="1:9" ht="27.6" customHeight="1" x14ac:dyDescent="0.2">
      <c r="A21" s="272" t="s">
        <v>460</v>
      </c>
      <c r="B21" s="273"/>
      <c r="C21" s="273"/>
      <c r="D21" s="273"/>
      <c r="E21" s="273"/>
      <c r="F21" s="273"/>
      <c r="G21" s="28">
        <v>14</v>
      </c>
      <c r="H21" s="49">
        <f>H13+H20</f>
        <v>0</v>
      </c>
      <c r="I21" s="49">
        <f>I13+I20</f>
        <v>0</v>
      </c>
    </row>
    <row r="22" spans="1:9" x14ac:dyDescent="0.2">
      <c r="A22" s="269" t="s">
        <v>301</v>
      </c>
      <c r="B22" s="270"/>
      <c r="C22" s="270"/>
      <c r="D22" s="270"/>
      <c r="E22" s="270"/>
      <c r="F22" s="270"/>
      <c r="G22" s="270"/>
      <c r="H22" s="270"/>
      <c r="I22" s="271"/>
    </row>
    <row r="23" spans="1:9" ht="26.45" customHeight="1" x14ac:dyDescent="0.2">
      <c r="A23" s="274" t="s">
        <v>302</v>
      </c>
      <c r="B23" s="274"/>
      <c r="C23" s="274"/>
      <c r="D23" s="274"/>
      <c r="E23" s="274"/>
      <c r="F23" s="274"/>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67" t="s">
        <v>462</v>
      </c>
      <c r="B29" s="267"/>
      <c r="C29" s="267"/>
      <c r="D29" s="267"/>
      <c r="E29" s="267"/>
      <c r="F29" s="267"/>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67" t="s">
        <v>463</v>
      </c>
      <c r="B35" s="267"/>
      <c r="C35" s="267"/>
      <c r="D35" s="267"/>
      <c r="E35" s="267"/>
      <c r="F35" s="267"/>
      <c r="G35" s="27">
        <v>27</v>
      </c>
      <c r="H35" s="48">
        <f>SUM(H30:H34)</f>
        <v>0</v>
      </c>
      <c r="I35" s="48">
        <f>SUM(I30:I34)</f>
        <v>0</v>
      </c>
    </row>
    <row r="36" spans="1:9" ht="28.15" customHeight="1" x14ac:dyDescent="0.2">
      <c r="A36" s="272" t="s">
        <v>461</v>
      </c>
      <c r="B36" s="273"/>
      <c r="C36" s="273"/>
      <c r="D36" s="273"/>
      <c r="E36" s="273"/>
      <c r="F36" s="273"/>
      <c r="G36" s="28">
        <v>28</v>
      </c>
      <c r="H36" s="49">
        <f>H29+H35</f>
        <v>0</v>
      </c>
      <c r="I36" s="49">
        <f>I29+I35</f>
        <v>0</v>
      </c>
    </row>
    <row r="37" spans="1:9" x14ac:dyDescent="0.2">
      <c r="A37" s="269" t="s">
        <v>313</v>
      </c>
      <c r="B37" s="270"/>
      <c r="C37" s="270"/>
      <c r="D37" s="270"/>
      <c r="E37" s="270"/>
      <c r="F37" s="270"/>
      <c r="G37" s="270">
        <v>0</v>
      </c>
      <c r="H37" s="270"/>
      <c r="I37" s="271"/>
    </row>
    <row r="38" spans="1:9" x14ac:dyDescent="0.2">
      <c r="A38" s="268" t="s">
        <v>314</v>
      </c>
      <c r="B38" s="268"/>
      <c r="C38" s="268"/>
      <c r="D38" s="268"/>
      <c r="E38" s="268"/>
      <c r="F38" s="268"/>
      <c r="G38" s="25">
        <v>29</v>
      </c>
      <c r="H38" s="46">
        <v>0</v>
      </c>
      <c r="I38" s="46">
        <v>0</v>
      </c>
    </row>
    <row r="39" spans="1:9" ht="25.15" customHeight="1" x14ac:dyDescent="0.2">
      <c r="A39" s="265" t="s">
        <v>315</v>
      </c>
      <c r="B39" s="265"/>
      <c r="C39" s="265"/>
      <c r="D39" s="265"/>
      <c r="E39" s="265"/>
      <c r="F39" s="265"/>
      <c r="G39" s="25">
        <v>30</v>
      </c>
      <c r="H39" s="47">
        <v>0</v>
      </c>
      <c r="I39" s="47">
        <v>0</v>
      </c>
    </row>
    <row r="40" spans="1:9" x14ac:dyDescent="0.2">
      <c r="A40" s="265" t="s">
        <v>316</v>
      </c>
      <c r="B40" s="265"/>
      <c r="C40" s="265"/>
      <c r="D40" s="265"/>
      <c r="E40" s="265"/>
      <c r="F40" s="265"/>
      <c r="G40" s="25">
        <v>31</v>
      </c>
      <c r="H40" s="47">
        <v>0</v>
      </c>
      <c r="I40" s="47">
        <v>0</v>
      </c>
    </row>
    <row r="41" spans="1:9" x14ac:dyDescent="0.2">
      <c r="A41" s="265" t="s">
        <v>317</v>
      </c>
      <c r="B41" s="265"/>
      <c r="C41" s="265"/>
      <c r="D41" s="265"/>
      <c r="E41" s="265"/>
      <c r="F41" s="265"/>
      <c r="G41" s="25">
        <v>32</v>
      </c>
      <c r="H41" s="47">
        <v>0</v>
      </c>
      <c r="I41" s="47">
        <v>0</v>
      </c>
    </row>
    <row r="42" spans="1:9" ht="25.9" customHeight="1" x14ac:dyDescent="0.2">
      <c r="A42" s="267" t="s">
        <v>464</v>
      </c>
      <c r="B42" s="267"/>
      <c r="C42" s="267"/>
      <c r="D42" s="267"/>
      <c r="E42" s="267"/>
      <c r="F42" s="267"/>
      <c r="G42" s="27">
        <v>33</v>
      </c>
      <c r="H42" s="48">
        <f>H41+H40+H39+H38</f>
        <v>0</v>
      </c>
      <c r="I42" s="48">
        <f>I41+I40+I39+I38</f>
        <v>0</v>
      </c>
    </row>
    <row r="43" spans="1:9" ht="24.6" customHeight="1" x14ac:dyDescent="0.2">
      <c r="A43" s="265" t="s">
        <v>318</v>
      </c>
      <c r="B43" s="265"/>
      <c r="C43" s="265"/>
      <c r="D43" s="265"/>
      <c r="E43" s="265"/>
      <c r="F43" s="265"/>
      <c r="G43" s="26">
        <v>34</v>
      </c>
      <c r="H43" s="47">
        <v>0</v>
      </c>
      <c r="I43" s="47">
        <v>0</v>
      </c>
    </row>
    <row r="44" spans="1:9" x14ac:dyDescent="0.2">
      <c r="A44" s="265" t="s">
        <v>319</v>
      </c>
      <c r="B44" s="265"/>
      <c r="C44" s="265"/>
      <c r="D44" s="265"/>
      <c r="E44" s="265"/>
      <c r="F44" s="265"/>
      <c r="G44" s="26">
        <v>35</v>
      </c>
      <c r="H44" s="47">
        <v>0</v>
      </c>
      <c r="I44" s="47">
        <v>0</v>
      </c>
    </row>
    <row r="45" spans="1:9" x14ac:dyDescent="0.2">
      <c r="A45" s="265" t="s">
        <v>320</v>
      </c>
      <c r="B45" s="265"/>
      <c r="C45" s="265"/>
      <c r="D45" s="265"/>
      <c r="E45" s="265"/>
      <c r="F45" s="265"/>
      <c r="G45" s="26">
        <v>36</v>
      </c>
      <c r="H45" s="47">
        <v>0</v>
      </c>
      <c r="I45" s="47">
        <v>0</v>
      </c>
    </row>
    <row r="46" spans="1:9" ht="21" customHeight="1" x14ac:dyDescent="0.2">
      <c r="A46" s="265" t="s">
        <v>321</v>
      </c>
      <c r="B46" s="265"/>
      <c r="C46" s="265"/>
      <c r="D46" s="265"/>
      <c r="E46" s="265"/>
      <c r="F46" s="265"/>
      <c r="G46" s="26">
        <v>37</v>
      </c>
      <c r="H46" s="47">
        <v>0</v>
      </c>
      <c r="I46" s="47">
        <v>0</v>
      </c>
    </row>
    <row r="47" spans="1:9" x14ac:dyDescent="0.2">
      <c r="A47" s="265" t="s">
        <v>322</v>
      </c>
      <c r="B47" s="265"/>
      <c r="C47" s="265"/>
      <c r="D47" s="265"/>
      <c r="E47" s="265"/>
      <c r="F47" s="265"/>
      <c r="G47" s="26">
        <v>38</v>
      </c>
      <c r="H47" s="47">
        <v>0</v>
      </c>
      <c r="I47" s="47">
        <v>0</v>
      </c>
    </row>
    <row r="48" spans="1:9" ht="22.9" customHeight="1" x14ac:dyDescent="0.2">
      <c r="A48" s="267" t="s">
        <v>465</v>
      </c>
      <c r="B48" s="267"/>
      <c r="C48" s="267"/>
      <c r="D48" s="267"/>
      <c r="E48" s="267"/>
      <c r="F48" s="267"/>
      <c r="G48" s="27">
        <v>39</v>
      </c>
      <c r="H48" s="48">
        <f>H47+H46+H45+H44+H43</f>
        <v>0</v>
      </c>
      <c r="I48" s="48">
        <f>I47+I46+I45+I44+I43</f>
        <v>0</v>
      </c>
    </row>
    <row r="49" spans="1:9" ht="25.9" customHeight="1" x14ac:dyDescent="0.2">
      <c r="A49" s="281" t="s">
        <v>466</v>
      </c>
      <c r="B49" s="282"/>
      <c r="C49" s="282"/>
      <c r="D49" s="282"/>
      <c r="E49" s="282"/>
      <c r="F49" s="282"/>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81" t="s">
        <v>467</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2" t="s">
        <v>468</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U7" zoomScale="115" zoomScaleNormal="100" zoomScaleSheetLayoutView="115"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325</v>
      </c>
      <c r="B1" s="285"/>
      <c r="C1" s="285"/>
      <c r="D1" s="285"/>
      <c r="E1" s="285"/>
      <c r="F1" s="285"/>
      <c r="G1" s="285"/>
      <c r="H1" s="285"/>
      <c r="I1" s="285"/>
      <c r="J1" s="285"/>
      <c r="K1" s="50"/>
    </row>
    <row r="2" spans="1:25" ht="15.75" x14ac:dyDescent="0.2">
      <c r="A2" s="2"/>
      <c r="B2" s="3"/>
      <c r="C2" s="286" t="s">
        <v>326</v>
      </c>
      <c r="D2" s="286"/>
      <c r="E2" s="9">
        <v>45658</v>
      </c>
      <c r="F2" s="4" t="s">
        <v>327</v>
      </c>
      <c r="G2" s="9">
        <v>45747</v>
      </c>
      <c r="H2" s="51"/>
      <c r="I2" s="51"/>
      <c r="J2" s="51"/>
      <c r="K2" s="50"/>
      <c r="X2" s="52" t="s">
        <v>501</v>
      </c>
    </row>
    <row r="3" spans="1:25" ht="13.5" customHeight="1" thickBot="1" x14ac:dyDescent="0.25">
      <c r="A3" s="289" t="s">
        <v>328</v>
      </c>
      <c r="B3" s="290"/>
      <c r="C3" s="290"/>
      <c r="D3" s="290"/>
      <c r="E3" s="290"/>
      <c r="F3" s="290"/>
      <c r="G3" s="293"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291"/>
      <c r="B4" s="292"/>
      <c r="C4" s="292"/>
      <c r="D4" s="292"/>
      <c r="E4" s="292"/>
      <c r="F4" s="292"/>
      <c r="G4" s="29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305" t="s">
        <v>358</v>
      </c>
      <c r="B7" s="305"/>
      <c r="C7" s="305"/>
      <c r="D7" s="305"/>
      <c r="E7" s="305"/>
      <c r="F7" s="305"/>
      <c r="G7" s="6">
        <v>1</v>
      </c>
      <c r="H7" s="56">
        <v>22417251</v>
      </c>
      <c r="I7" s="56">
        <v>11731516</v>
      </c>
      <c r="J7" s="56">
        <v>1122747</v>
      </c>
      <c r="K7" s="56">
        <v>1181838</v>
      </c>
      <c r="L7" s="56">
        <v>141524</v>
      </c>
      <c r="M7" s="56">
        <v>0</v>
      </c>
      <c r="N7" s="56">
        <v>3037997</v>
      </c>
      <c r="O7" s="56">
        <v>0</v>
      </c>
      <c r="P7" s="56">
        <v>0</v>
      </c>
      <c r="Q7" s="56">
        <v>0</v>
      </c>
      <c r="R7" s="56">
        <v>0</v>
      </c>
      <c r="S7" s="56">
        <v>0</v>
      </c>
      <c r="T7" s="56">
        <v>0</v>
      </c>
      <c r="U7" s="56">
        <v>24050376</v>
      </c>
      <c r="V7" s="56">
        <v>10286929</v>
      </c>
      <c r="W7" s="57">
        <f>H7+I7+J7+K7-L7+M7+N7+O7+P7+Q7+R7+U7+V7+S7+T7</f>
        <v>73687130</v>
      </c>
      <c r="X7" s="56">
        <v>0</v>
      </c>
      <c r="Y7" s="57">
        <f>W7+X7</f>
        <v>73687130</v>
      </c>
    </row>
    <row r="8" spans="1:25" x14ac:dyDescent="0.2">
      <c r="A8" s="287" t="s">
        <v>359</v>
      </c>
      <c r="B8" s="287"/>
      <c r="C8" s="287"/>
      <c r="D8" s="287"/>
      <c r="E8" s="287"/>
      <c r="F8" s="28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7" t="s">
        <v>360</v>
      </c>
      <c r="B9" s="287"/>
      <c r="C9" s="287"/>
      <c r="D9" s="287"/>
      <c r="E9" s="287"/>
      <c r="F9" s="28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8" t="s">
        <v>361</v>
      </c>
      <c r="B10" s="288"/>
      <c r="C10" s="288"/>
      <c r="D10" s="288"/>
      <c r="E10" s="288"/>
      <c r="F10" s="288"/>
      <c r="G10" s="7">
        <v>4</v>
      </c>
      <c r="H10" s="57">
        <f>H7+H8+H9</f>
        <v>22417251</v>
      </c>
      <c r="I10" s="57">
        <f t="shared" ref="I10:Y10" si="2">I7+I8+I9</f>
        <v>11731516</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24050376</v>
      </c>
      <c r="V10" s="57">
        <f t="shared" si="2"/>
        <v>10286929</v>
      </c>
      <c r="W10" s="57">
        <f t="shared" si="2"/>
        <v>73687130</v>
      </c>
      <c r="X10" s="57">
        <f t="shared" si="2"/>
        <v>0</v>
      </c>
      <c r="Y10" s="57">
        <f t="shared" si="2"/>
        <v>73687130</v>
      </c>
    </row>
    <row r="11" spans="1:25" x14ac:dyDescent="0.2">
      <c r="A11" s="287" t="s">
        <v>362</v>
      </c>
      <c r="B11" s="287"/>
      <c r="C11" s="287"/>
      <c r="D11" s="287"/>
      <c r="E11" s="287"/>
      <c r="F11" s="287"/>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5828346</v>
      </c>
      <c r="W11" s="57">
        <f t="shared" ref="W11:W29" si="3">H11+I11+J11+K11-L11+M11+N11+O11+P11+Q11+R11+U11+V11+S11+T11</f>
        <v>5828346</v>
      </c>
      <c r="X11" s="56">
        <v>0</v>
      </c>
      <c r="Y11" s="57">
        <f t="shared" ref="Y11:Y29" si="4">W11+X11</f>
        <v>5828346</v>
      </c>
    </row>
    <row r="12" spans="1:25" x14ac:dyDescent="0.2">
      <c r="A12" s="287" t="s">
        <v>363</v>
      </c>
      <c r="B12" s="287"/>
      <c r="C12" s="287"/>
      <c r="D12" s="287"/>
      <c r="E12" s="287"/>
      <c r="F12" s="28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7" t="s">
        <v>364</v>
      </c>
      <c r="B13" s="287"/>
      <c r="C13" s="287"/>
      <c r="D13" s="287"/>
      <c r="E13" s="287"/>
      <c r="F13" s="28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7" t="s">
        <v>478</v>
      </c>
      <c r="B14" s="287"/>
      <c r="C14" s="287"/>
      <c r="D14" s="287"/>
      <c r="E14" s="287"/>
      <c r="F14" s="28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7" t="s">
        <v>365</v>
      </c>
      <c r="B15" s="287"/>
      <c r="C15" s="287"/>
      <c r="D15" s="287"/>
      <c r="E15" s="287"/>
      <c r="F15" s="28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7" t="s">
        <v>366</v>
      </c>
      <c r="B16" s="287"/>
      <c r="C16" s="287"/>
      <c r="D16" s="287"/>
      <c r="E16" s="287"/>
      <c r="F16" s="28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7" t="s">
        <v>367</v>
      </c>
      <c r="B17" s="287"/>
      <c r="C17" s="287"/>
      <c r="D17" s="287"/>
      <c r="E17" s="287"/>
      <c r="F17" s="28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7" t="s">
        <v>368</v>
      </c>
      <c r="B18" s="287"/>
      <c r="C18" s="287"/>
      <c r="D18" s="287"/>
      <c r="E18" s="287"/>
      <c r="F18" s="28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7" t="s">
        <v>369</v>
      </c>
      <c r="B19" s="287"/>
      <c r="C19" s="287"/>
      <c r="D19" s="287"/>
      <c r="E19" s="287"/>
      <c r="F19" s="28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7" t="s">
        <v>370</v>
      </c>
      <c r="B20" s="287"/>
      <c r="C20" s="287"/>
      <c r="D20" s="287"/>
      <c r="E20" s="287"/>
      <c r="F20" s="28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7" t="s">
        <v>479</v>
      </c>
      <c r="B21" s="287"/>
      <c r="C21" s="287"/>
      <c r="D21" s="287"/>
      <c r="E21" s="287"/>
      <c r="F21" s="28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7" t="s">
        <v>480</v>
      </c>
      <c r="B22" s="287"/>
      <c r="C22" s="287"/>
      <c r="D22" s="287"/>
      <c r="E22" s="287"/>
      <c r="F22" s="28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7" t="s">
        <v>481</v>
      </c>
      <c r="B23" s="287"/>
      <c r="C23" s="287"/>
      <c r="D23" s="287"/>
      <c r="E23" s="287"/>
      <c r="F23" s="28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7" t="s">
        <v>371</v>
      </c>
      <c r="B24" s="287"/>
      <c r="C24" s="287"/>
      <c r="D24" s="287"/>
      <c r="E24" s="287"/>
      <c r="F24" s="28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7" t="s">
        <v>482</v>
      </c>
      <c r="B25" s="287"/>
      <c r="C25" s="287"/>
      <c r="D25" s="287"/>
      <c r="E25" s="287"/>
      <c r="F25" s="28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7" t="s">
        <v>483</v>
      </c>
      <c r="B26" s="287"/>
      <c r="C26" s="287"/>
      <c r="D26" s="287"/>
      <c r="E26" s="287"/>
      <c r="F26" s="28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7" t="s">
        <v>484</v>
      </c>
      <c r="B27" s="287"/>
      <c r="C27" s="287"/>
      <c r="D27" s="287"/>
      <c r="E27" s="287"/>
      <c r="F27" s="287"/>
      <c r="G27" s="6">
        <v>21</v>
      </c>
      <c r="H27" s="56">
        <v>0</v>
      </c>
      <c r="I27" s="56">
        <v>0</v>
      </c>
      <c r="J27" s="56">
        <v>0</v>
      </c>
      <c r="K27" s="56">
        <v>0</v>
      </c>
      <c r="L27" s="56">
        <v>0</v>
      </c>
      <c r="M27" s="56">
        <v>0</v>
      </c>
      <c r="N27" s="56">
        <v>0</v>
      </c>
      <c r="O27" s="56">
        <v>0</v>
      </c>
      <c r="P27" s="56">
        <v>0</v>
      </c>
      <c r="Q27" s="56">
        <v>0</v>
      </c>
      <c r="R27" s="56">
        <v>0</v>
      </c>
      <c r="S27" s="56">
        <v>0</v>
      </c>
      <c r="T27" s="56">
        <v>0</v>
      </c>
      <c r="U27" s="56">
        <f>V7</f>
        <v>10286929</v>
      </c>
      <c r="V27" s="56">
        <f>-V7</f>
        <v>-10286929</v>
      </c>
      <c r="W27" s="57">
        <f t="shared" si="3"/>
        <v>0</v>
      </c>
      <c r="X27" s="56">
        <v>0</v>
      </c>
      <c r="Y27" s="57">
        <f t="shared" si="4"/>
        <v>0</v>
      </c>
    </row>
    <row r="28" spans="1:25" x14ac:dyDescent="0.2">
      <c r="A28" s="287" t="s">
        <v>485</v>
      </c>
      <c r="B28" s="287"/>
      <c r="C28" s="287"/>
      <c r="D28" s="287"/>
      <c r="E28" s="287"/>
      <c r="F28" s="28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7" t="s">
        <v>486</v>
      </c>
      <c r="B29" s="287"/>
      <c r="C29" s="287"/>
      <c r="D29" s="287"/>
      <c r="E29" s="287"/>
      <c r="F29" s="28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487</v>
      </c>
      <c r="B30" s="306"/>
      <c r="C30" s="306"/>
      <c r="D30" s="306"/>
      <c r="E30" s="306"/>
      <c r="F30" s="306"/>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34337305</v>
      </c>
      <c r="V30" s="59">
        <f t="shared" si="5"/>
        <v>5828346</v>
      </c>
      <c r="W30" s="59">
        <f t="shared" si="5"/>
        <v>79515476</v>
      </c>
      <c r="X30" s="59">
        <f t="shared" si="5"/>
        <v>0</v>
      </c>
      <c r="Y30" s="59">
        <f t="shared" si="5"/>
        <v>79515476</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373</v>
      </c>
      <c r="B32" s="310"/>
      <c r="C32" s="310"/>
      <c r="D32" s="310"/>
      <c r="E32" s="310"/>
      <c r="F32" s="31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9" t="s">
        <v>488</v>
      </c>
      <c r="B33" s="310"/>
      <c r="C33" s="310"/>
      <c r="D33" s="310"/>
      <c r="E33" s="310"/>
      <c r="F33" s="31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5828346</v>
      </c>
      <c r="W33" s="57">
        <f t="shared" si="7"/>
        <v>5828346</v>
      </c>
      <c r="X33" s="57">
        <f t="shared" si="7"/>
        <v>0</v>
      </c>
      <c r="Y33" s="57">
        <f t="shared" si="7"/>
        <v>5828346</v>
      </c>
    </row>
    <row r="34" spans="1:25" ht="30.75" customHeight="1" x14ac:dyDescent="0.2">
      <c r="A34" s="311" t="s">
        <v>489</v>
      </c>
      <c r="B34" s="312"/>
      <c r="C34" s="312"/>
      <c r="D34" s="312"/>
      <c r="E34" s="312"/>
      <c r="F34" s="31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10286929</v>
      </c>
      <c r="V34" s="59">
        <f t="shared" si="8"/>
        <v>-10286929</v>
      </c>
      <c r="W34" s="59">
        <f t="shared" si="8"/>
        <v>0</v>
      </c>
      <c r="X34" s="59">
        <f t="shared" si="8"/>
        <v>0</v>
      </c>
      <c r="Y34" s="59">
        <f t="shared" si="8"/>
        <v>0</v>
      </c>
    </row>
    <row r="35" spans="1:25" x14ac:dyDescent="0.2">
      <c r="A35" s="307"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05" t="s">
        <v>375</v>
      </c>
      <c r="B36" s="305"/>
      <c r="C36" s="305"/>
      <c r="D36" s="305"/>
      <c r="E36" s="305"/>
      <c r="F36" s="305"/>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34337305</v>
      </c>
      <c r="V36" s="56">
        <f>'Balance sheet'!H95</f>
        <v>5828346</v>
      </c>
      <c r="W36" s="57">
        <f>H36+I36+J36+K36-L36+M36+N36+O36+P36+Q36+R36+U36+V36+S36+T36</f>
        <v>79515476</v>
      </c>
      <c r="X36" s="56">
        <v>0</v>
      </c>
      <c r="Y36" s="57">
        <f t="shared" ref="Y36:Y38" si="9">W36+X36</f>
        <v>79515476</v>
      </c>
    </row>
    <row r="37" spans="1:25" x14ac:dyDescent="0.2">
      <c r="A37" s="287" t="s">
        <v>376</v>
      </c>
      <c r="B37" s="287"/>
      <c r="C37" s="287"/>
      <c r="D37" s="287"/>
      <c r="E37" s="287"/>
      <c r="F37" s="28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7" t="s">
        <v>377</v>
      </c>
      <c r="B38" s="287"/>
      <c r="C38" s="287"/>
      <c r="D38" s="287"/>
      <c r="E38" s="287"/>
      <c r="F38" s="28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8" t="s">
        <v>490</v>
      </c>
      <c r="B39" s="288"/>
      <c r="C39" s="288"/>
      <c r="D39" s="288"/>
      <c r="E39" s="288"/>
      <c r="F39" s="288"/>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34337305</v>
      </c>
      <c r="V39" s="57">
        <f t="shared" si="11"/>
        <v>5828346</v>
      </c>
      <c r="W39" s="57">
        <f t="shared" si="11"/>
        <v>79515476</v>
      </c>
      <c r="X39" s="57">
        <f t="shared" si="11"/>
        <v>0</v>
      </c>
      <c r="Y39" s="57">
        <f t="shared" si="11"/>
        <v>79515476</v>
      </c>
    </row>
    <row r="40" spans="1:25" x14ac:dyDescent="0.2">
      <c r="A40" s="287" t="s">
        <v>378</v>
      </c>
      <c r="B40" s="287"/>
      <c r="C40" s="287"/>
      <c r="D40" s="287"/>
      <c r="E40" s="287"/>
      <c r="F40" s="287"/>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sheet'!I94</f>
        <v>-92503</v>
      </c>
      <c r="W40" s="57">
        <f t="shared" ref="W40:W58" si="12">H40+I40+J40+K40-L40+M40+N40+O40+P40+Q40+R40+U40+V40+S40+T40</f>
        <v>-92503</v>
      </c>
      <c r="X40" s="56">
        <v>0</v>
      </c>
      <c r="Y40" s="57">
        <f t="shared" ref="Y40:Y58" si="13">W40+X40</f>
        <v>-92503</v>
      </c>
    </row>
    <row r="41" spans="1:25" x14ac:dyDescent="0.2">
      <c r="A41" s="287" t="s">
        <v>379</v>
      </c>
      <c r="B41" s="287"/>
      <c r="C41" s="287"/>
      <c r="D41" s="287"/>
      <c r="E41" s="287"/>
      <c r="F41" s="28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7" t="s">
        <v>380</v>
      </c>
      <c r="B42" s="287"/>
      <c r="C42" s="287"/>
      <c r="D42" s="287"/>
      <c r="E42" s="287"/>
      <c r="F42" s="28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7" t="s">
        <v>478</v>
      </c>
      <c r="B43" s="287"/>
      <c r="C43" s="287"/>
      <c r="D43" s="287"/>
      <c r="E43" s="287"/>
      <c r="F43" s="28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7" t="s">
        <v>491</v>
      </c>
      <c r="B44" s="287"/>
      <c r="C44" s="287"/>
      <c r="D44" s="287"/>
      <c r="E44" s="287"/>
      <c r="F44" s="28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7" t="s">
        <v>381</v>
      </c>
      <c r="B45" s="287"/>
      <c r="C45" s="287"/>
      <c r="D45" s="287"/>
      <c r="E45" s="287"/>
      <c r="F45" s="28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7" t="s">
        <v>382</v>
      </c>
      <c r="B46" s="287"/>
      <c r="C46" s="287"/>
      <c r="D46" s="287"/>
      <c r="E46" s="287"/>
      <c r="F46" s="28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7" t="s">
        <v>383</v>
      </c>
      <c r="B47" s="287"/>
      <c r="C47" s="287"/>
      <c r="D47" s="287"/>
      <c r="E47" s="287"/>
      <c r="F47" s="28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7" t="s">
        <v>384</v>
      </c>
      <c r="B48" s="287"/>
      <c r="C48" s="287"/>
      <c r="D48" s="287"/>
      <c r="E48" s="287"/>
      <c r="F48" s="287"/>
      <c r="G48" s="6">
        <v>40</v>
      </c>
      <c r="H48" s="56"/>
      <c r="I48" s="56"/>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7" t="s">
        <v>385</v>
      </c>
      <c r="B49" s="287"/>
      <c r="C49" s="287"/>
      <c r="D49" s="287"/>
      <c r="E49" s="287"/>
      <c r="F49" s="28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7" t="s">
        <v>479</v>
      </c>
      <c r="B50" s="287"/>
      <c r="C50" s="287"/>
      <c r="D50" s="287"/>
      <c r="E50" s="287"/>
      <c r="F50" s="28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7" t="s">
        <v>480</v>
      </c>
      <c r="B51" s="287"/>
      <c r="C51" s="287"/>
      <c r="D51" s="287"/>
      <c r="E51" s="287"/>
      <c r="F51" s="28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7" t="s">
        <v>481</v>
      </c>
      <c r="B52" s="287"/>
      <c r="C52" s="287"/>
      <c r="D52" s="287"/>
      <c r="E52" s="287"/>
      <c r="F52" s="28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7" t="s">
        <v>492</v>
      </c>
      <c r="B53" s="287"/>
      <c r="C53" s="287"/>
      <c r="D53" s="287"/>
      <c r="E53" s="287"/>
      <c r="F53" s="28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7" t="s">
        <v>482</v>
      </c>
      <c r="B54" s="287"/>
      <c r="C54" s="287"/>
      <c r="D54" s="287"/>
      <c r="E54" s="287"/>
      <c r="F54" s="28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7" t="s">
        <v>483</v>
      </c>
      <c r="B55" s="287"/>
      <c r="C55" s="287"/>
      <c r="D55" s="287"/>
      <c r="E55" s="287"/>
      <c r="F55" s="28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7" t="s">
        <v>484</v>
      </c>
      <c r="B56" s="287"/>
      <c r="C56" s="287"/>
      <c r="D56" s="287"/>
      <c r="E56" s="287"/>
      <c r="F56" s="287"/>
      <c r="G56" s="6">
        <v>48</v>
      </c>
      <c r="H56" s="56">
        <v>0</v>
      </c>
      <c r="I56" s="56">
        <v>0</v>
      </c>
      <c r="J56" s="56">
        <v>0</v>
      </c>
      <c r="K56" s="56">
        <v>0</v>
      </c>
      <c r="L56" s="56">
        <v>0</v>
      </c>
      <c r="M56" s="56">
        <v>0</v>
      </c>
      <c r="N56" s="56">
        <v>0</v>
      </c>
      <c r="O56" s="56">
        <v>0</v>
      </c>
      <c r="P56" s="56">
        <v>0</v>
      </c>
      <c r="Q56" s="56">
        <v>0</v>
      </c>
      <c r="R56" s="56">
        <v>0</v>
      </c>
      <c r="S56" s="56">
        <v>0</v>
      </c>
      <c r="T56" s="56">
        <v>0</v>
      </c>
      <c r="U56" s="56">
        <f>V36</f>
        <v>5828346</v>
      </c>
      <c r="V56" s="56">
        <f>-V36</f>
        <v>-5828346</v>
      </c>
      <c r="W56" s="57">
        <f t="shared" si="12"/>
        <v>0</v>
      </c>
      <c r="X56" s="56">
        <v>0</v>
      </c>
      <c r="Y56" s="57">
        <f t="shared" si="13"/>
        <v>0</v>
      </c>
    </row>
    <row r="57" spans="1:25" x14ac:dyDescent="0.2">
      <c r="A57" s="287" t="s">
        <v>493</v>
      </c>
      <c r="B57" s="287"/>
      <c r="C57" s="287"/>
      <c r="D57" s="287"/>
      <c r="E57" s="287"/>
      <c r="F57" s="28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7" t="s">
        <v>486</v>
      </c>
      <c r="B58" s="287"/>
      <c r="C58" s="287"/>
      <c r="D58" s="287"/>
      <c r="E58" s="287"/>
      <c r="F58" s="28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6" t="s">
        <v>494</v>
      </c>
      <c r="B59" s="306"/>
      <c r="C59" s="306"/>
      <c r="D59" s="306"/>
      <c r="E59" s="306"/>
      <c r="F59" s="306"/>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40165651</v>
      </c>
      <c r="V59" s="59">
        <f>SUM(V39:V58)</f>
        <v>-92503</v>
      </c>
      <c r="W59" s="59">
        <f>SUM(W39:W58)</f>
        <v>79422973</v>
      </c>
      <c r="X59" s="59">
        <f>SUM(X39:X58)</f>
        <v>0</v>
      </c>
      <c r="Y59" s="59">
        <f>SUM(Y39:Y58)</f>
        <v>79422973</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496</v>
      </c>
      <c r="B61" s="310"/>
      <c r="C61" s="310"/>
      <c r="D61" s="310"/>
      <c r="E61" s="310"/>
      <c r="F61" s="31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9" t="s">
        <v>497</v>
      </c>
      <c r="B62" s="310"/>
      <c r="C62" s="310"/>
      <c r="D62" s="310"/>
      <c r="E62" s="310"/>
      <c r="F62" s="31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-92503</v>
      </c>
      <c r="W62" s="57">
        <f>W40+W61</f>
        <v>-92503</v>
      </c>
      <c r="X62" s="57">
        <f>X40+X61</f>
        <v>0</v>
      </c>
      <c r="Y62" s="57">
        <f>Y40+Y61</f>
        <v>-92503</v>
      </c>
    </row>
    <row r="63" spans="1:25" ht="29.25" customHeight="1" x14ac:dyDescent="0.2">
      <c r="A63" s="311" t="s">
        <v>495</v>
      </c>
      <c r="B63" s="312"/>
      <c r="C63" s="312"/>
      <c r="D63" s="312"/>
      <c r="E63" s="312"/>
      <c r="F63" s="31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5828346</v>
      </c>
      <c r="V63" s="59">
        <f>SUM(V50:V58)</f>
        <v>-5828346</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25" zoomScale="60" zoomScaleNormal="91" workbookViewId="0">
      <selection activeCell="A41" sqref="A41:I42"/>
    </sheetView>
  </sheetViews>
  <sheetFormatPr defaultRowHeight="12.75" x14ac:dyDescent="0.2"/>
  <cols>
    <col min="9" max="9" width="46.7109375" customWidth="1"/>
  </cols>
  <sheetData>
    <row r="1" spans="1:9" x14ac:dyDescent="0.2">
      <c r="A1" s="314" t="s">
        <v>523</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ht="31.5" customHeight="1" x14ac:dyDescent="0.2">
      <c r="A30" s="315"/>
      <c r="B30" s="315"/>
      <c r="C30" s="315"/>
      <c r="D30" s="315"/>
      <c r="E30" s="315"/>
      <c r="F30" s="315"/>
      <c r="G30" s="315"/>
      <c r="H30" s="315"/>
      <c r="I30" s="315"/>
    </row>
    <row r="31" spans="1:9" ht="31.5" customHeight="1" x14ac:dyDescent="0.2">
      <c r="A31" s="315"/>
      <c r="B31" s="315"/>
      <c r="C31" s="315"/>
      <c r="D31" s="315"/>
      <c r="E31" s="315"/>
      <c r="F31" s="315"/>
      <c r="G31" s="315"/>
      <c r="H31" s="315"/>
      <c r="I31" s="315"/>
    </row>
    <row r="32" spans="1:9" ht="31.5" customHeight="1" x14ac:dyDescent="0.2">
      <c r="A32" s="315"/>
      <c r="B32" s="315"/>
      <c r="C32" s="315"/>
      <c r="D32" s="315"/>
      <c r="E32" s="315"/>
      <c r="F32" s="315"/>
      <c r="G32" s="315"/>
      <c r="H32" s="315"/>
      <c r="I32" s="315"/>
    </row>
    <row r="33" spans="1:9" ht="31.5" customHeight="1"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ht="27.75" customHeight="1" x14ac:dyDescent="0.2">
      <c r="A35" s="315"/>
      <c r="B35" s="315"/>
      <c r="C35" s="315"/>
      <c r="D35" s="315"/>
      <c r="E35" s="315"/>
      <c r="F35" s="315"/>
      <c r="G35" s="315"/>
      <c r="H35" s="315"/>
      <c r="I35" s="315"/>
    </row>
    <row r="36" spans="1:9" ht="27.75" customHeight="1" x14ac:dyDescent="0.2">
      <c r="A36" s="315"/>
      <c r="B36" s="315"/>
      <c r="C36" s="315"/>
      <c r="D36" s="315"/>
      <c r="E36" s="315"/>
      <c r="F36" s="315"/>
      <c r="G36" s="315"/>
      <c r="H36" s="315"/>
      <c r="I36" s="315"/>
    </row>
    <row r="37" spans="1:9" ht="27.75" customHeight="1"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44.25" customHeight="1" x14ac:dyDescent="0.2">
      <c r="A39" s="315"/>
      <c r="B39" s="315"/>
      <c r="C39" s="315"/>
      <c r="D39" s="315"/>
      <c r="E39" s="315"/>
      <c r="F39" s="315"/>
      <c r="G39" s="315"/>
      <c r="H39" s="315"/>
      <c r="I39" s="315"/>
    </row>
    <row r="40" spans="1:9" ht="333" customHeight="1" x14ac:dyDescent="0.2">
      <c r="A40" s="315"/>
      <c r="B40" s="315"/>
      <c r="C40" s="315"/>
      <c r="D40" s="315"/>
      <c r="E40" s="315"/>
      <c r="F40" s="315"/>
      <c r="G40" s="315"/>
      <c r="H40" s="315"/>
      <c r="I40" s="315"/>
    </row>
    <row r="41" spans="1:9" ht="393" customHeight="1" x14ac:dyDescent="0.2">
      <c r="A41" s="316" t="s">
        <v>520</v>
      </c>
      <c r="B41" s="317"/>
      <c r="C41" s="317"/>
      <c r="D41" s="317"/>
      <c r="E41" s="317"/>
      <c r="F41" s="317"/>
      <c r="G41" s="317"/>
      <c r="H41" s="317"/>
      <c r="I41" s="317"/>
    </row>
    <row r="42" spans="1:9" ht="132.75" customHeight="1" x14ac:dyDescent="0.2">
      <c r="A42" s="317"/>
      <c r="B42" s="317"/>
      <c r="C42" s="317"/>
      <c r="D42" s="317"/>
      <c r="E42" s="317"/>
      <c r="F42" s="317"/>
      <c r="G42" s="317"/>
      <c r="H42" s="317"/>
      <c r="I42" s="317"/>
    </row>
  </sheetData>
  <mergeCells count="2">
    <mergeCell ref="A1:I40"/>
    <mergeCell ref="A41:I42"/>
  </mergeCells>
  <pageMargins left="0.19685039370078741" right="0" top="0" bottom="0" header="0.31496062992125984" footer="0.31496062992125984"/>
  <pageSetup paperSize="9" scale="85"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2024-04-30T09:32:28Z</cp:lastPrinted>
  <dcterms:created xsi:type="dcterms:W3CDTF">2008-10-17T11:51:54Z</dcterms:created>
  <dcterms:modified xsi:type="dcterms:W3CDTF">2025-04-18T09:31:46Z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