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3. predan 30.04.2023\ENG\Konsolidirano\"/>
    </mc:Choice>
  </mc:AlternateContent>
  <xr:revisionPtr revIDLastSave="0" documentId="13_ncr:1_{E9BC886D-C164-41AA-A549-00D7CB84685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I112" i="19" l="1"/>
  <c r="J112" i="19"/>
  <c r="K112" i="19"/>
  <c r="H112" i="19"/>
  <c r="I86" i="19"/>
  <c r="J86" i="19"/>
  <c r="K86" i="19"/>
  <c r="H86" i="19"/>
  <c r="V40" i="22"/>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8" i="20" s="1"/>
  <c r="I18" i="20" s="1"/>
  <c r="I24" i="20" s="1"/>
  <c r="I27" i="20" s="1"/>
  <c r="I57" i="20" s="1"/>
  <c r="I59" i="20" s="1"/>
  <c r="I51" i="21"/>
  <c r="J63" i="19"/>
  <c r="K64" i="19"/>
  <c r="I53" i="21"/>
  <c r="K63" i="19"/>
  <c r="K67" i="19"/>
  <c r="K66" i="19"/>
  <c r="K109" i="19" s="1"/>
  <c r="K68" i="19"/>
  <c r="H64" i="19"/>
  <c r="I72" i="18"/>
  <c r="I134" i="18" s="1"/>
  <c r="I62" i="19"/>
  <c r="I63" i="19"/>
  <c r="I64" i="19"/>
  <c r="H62" i="19"/>
  <c r="H63" i="19"/>
  <c r="J62" i="19"/>
  <c r="J66" i="19" s="1"/>
  <c r="J109" i="19" s="1"/>
  <c r="J64" i="19"/>
  <c r="H66" i="19" l="1"/>
  <c r="H109" i="19" s="1"/>
  <c r="H8" i="20"/>
  <c r="H18" i="20" s="1"/>
  <c r="H24" i="20" s="1"/>
  <c r="H27" i="20" s="1"/>
  <c r="H57" i="20" s="1"/>
  <c r="H59" i="20" s="1"/>
  <c r="H67" i="19"/>
  <c r="H68" i="19"/>
  <c r="I66" i="19"/>
  <c r="I109" i="19" s="1"/>
  <c r="I68" i="19"/>
  <c r="I67" i="19"/>
  <c r="J67" i="19"/>
  <c r="J68" i="19"/>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<sst xmlns="http://schemas.openxmlformats.org/spreadsheetml/2006/main" count="546" uniqueCount="530">
  <si>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</si>
  <si>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</si>
  <si>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</si>
  <si>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</si>
  <si>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</si>
  <si>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</si>
  <si>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</si>
  <si>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</si>
  <si>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</si>
  <si>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</si>
  <si>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</si>
  <si>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</si>
  <si>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</si>
  <si>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</si>
  <si>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</si>
  <si>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</si>
  <si>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</si>
  <si>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</si>
  <si>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</si>
  <si>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</si>
  <si>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</si>
  <si>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</si>
  <si>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</si>
  <si>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</si>
  <si>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</si>
  <si>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</si>
  <si>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</si>
  <si>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</si>
  <si>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</si>
  <si>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</si>
  <si>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</si>
  <si>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</si>
  <si>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</si>
  <si>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</si>
  <si>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</si>
  <si>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</si>
  <si>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</si>
  <si>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</si>
  <si>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</si>
  <si>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</si>
  <si>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</si>
  <si>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</si>
  <si>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</si>
  <si>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</si>
  <si>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</si>
  <si>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</si>
  <si>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</si>
  <si>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</si>
  <si>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</si>
  <si>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</si>
  <si>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</si>
  <si>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</si>
  <si>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</si>
  <si>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</si>
  <si>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</si>
  <si>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</si>
  <si>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</si>
  <si>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</si>
  <si>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</si>
  <si>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</si>
  <si>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</si>
  <si>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</si>
  <si>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</si>
  <si>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</si>
  <si>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</si>
  <si>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</si>
  <si>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</si>
  <si>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</si>
  <si>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</si>
  <si>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</si>
  <si>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</si>
  <si>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</si>
  <si>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</si>
  <si>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</si>
  <si>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</si>
  <si>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</si>
  <si>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</si>
  <si>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</si>
  <si>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</si>
  <si>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</si>
  <si>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</si>
  <si>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</si>
  <si>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</si>
  <si>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</si>
  <si>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</si>
  <si>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</si>
  <si>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</si>
  <si>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</si>
  <si>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</si>
  <si>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</si>
  <si>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</si>
  <si>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</si>
  <si>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</si>
  <si>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</si>
  <si>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</si>
  <si>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</si>
  <si>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</si>
  <si>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</si>
  <si>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</si>
  <si>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</si>
  <si>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</si>
  <si>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</si>
  <si>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</si>
  <si>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</si>
  <si>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</si>
  <si>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</si>
  <si>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</si>
  <si>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</si>
  <si>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</si>
  <si>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</si>
  <si>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</si>
  <si>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</si>
  <si>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</si>
  <si>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</si>
  <si>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</si>
  <si>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</si>
  <si>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</si>
  <si>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</si>
  <si>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</si>
  <si>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</si>
  <si>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</si>
  <si>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</si>
  <si>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</si>
  <si>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</si>
  <si>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</si>
  <si>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</si>
  <si>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</si>
  <si>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</si>
  <si>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</si>
  <si>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</si>
  <si>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</si>
  <si>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</si>
  <si>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</si>
  <si>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</si>
  <si>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</si>
  <si>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</si>
  <si>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</si>
  <si>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</si>
  <si>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</si>
  <si>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</si>
  <si>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</si>
  <si>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</si>
  <si>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</si>
  <si>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</si>
  <si>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</si>
  <si>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</si>
  <si>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</si>
  <si>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</si>
  <si>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</si>
  <si>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</si>
  <si>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</si>
  <si>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</si>
  <si>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</si>
  <si>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</si>
  <si>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</si>
  <si>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</si>
  <si>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</si>
  <si>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</si>
  <si>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</si>
  <si>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</si>
  <si>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</si>
  <si>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</si>
  <si>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</si>
  <si>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</si>
  <si>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</si>
  <si>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</si>
  <si>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</si>
  <si>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</si>
  <si>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</si>
  <si>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</si>
  <si>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</si>
  <si>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</si>
  <si>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</si>
  <si>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</si>
  <si>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</si>
  <si>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</si>
  <si>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</si>
  <si>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</si>
  <si>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</si>
  <si>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</si>
  <si>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</si>
  <si>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</si>
  <si>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</si>
  <si>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</si>
  <si>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</si>
  <si>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</si>
  <si>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</si>
  <si>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</si>
  <si>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</si>
  <si>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</si>
  <si>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</si>
  <si>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</si>
  <si>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</si>
  <si>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</si>
  <si>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</si>
  <si>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</si>
  <si>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</si>
  <si>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</si>
  <si>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</si>
  <si>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</si>
  <si>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</si>
  <si>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</si>
  <si>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</si>
  <si>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</si>
  <si>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</si>
  <si>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</si>
  <si>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</si>
  <si>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</si>
  <si>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</si>
  <si>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</si>
  <si>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</si>
  <si>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</si>
  <si>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</si>
  <si>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</si>
  <si>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</si>
  <si>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</si>
  <si>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</si>
  <si>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</si>
  <si>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</si>
  <si>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</si>
  <si>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</si>
  <si>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</si>
  <si>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</si>
  <si>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</si>
  <si>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</si>
  <si>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</si>
  <si>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</si>
  <si>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</si>
  <si>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</si>
  <si>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</si>
  <si>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</si>
  <si>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</si>
  <si>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</si>
  <si>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</si>
  <si>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</si>
  <si>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</si>
  <si>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</si>
  <si>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</si>
  <si>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</si>
  <si>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</si>
  <si>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</si>
  <si>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</si>
  <si>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</si>
  <si>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</si>
  <si>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</si>
  <si>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</si>
  <si>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</si>
  <si>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</si>
  <si>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</si>
  <si>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</si>
  <si>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</si>
  <si>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</si>
  <si>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</si>
  <si>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</si>
  <si>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</si>
  <si>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</si>
  <si>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</si>
  <si>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</si>
  <si>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</si>
  <si>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</si>
  <si>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</si>
  <si>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</si>
  <si>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</si>
  <si>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</si>
  <si>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</si>
  <si>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</si>
  <si>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</si>
  <si>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</si>
  <si>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</si>
  <si>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</si>
  <si>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</si>
  <si>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</si>
  <si>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</si>
  <si>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</si>
  <si>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</si>
  <si>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</si>
  <si>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</si>
  <si>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</si>
  <si>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</si>
  <si>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</si>
  <si>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</si>
  <si>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</si>
  <si>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</si>
  <si>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</si>
  <si>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</si>
  <si>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</si>
  <si>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</si>
  <si>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</si>
  <si>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</si>
  <si>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</si>
  <si>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</si>
  <si>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</si>
  <si>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</si>
  <si>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</si>
  <si>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</si>
  <si>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</si>
  <si>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</si>
  <si>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</si>
  <si>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</si>
  <si>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</si>
  <si>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</si>
  <si>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</si>
  <si>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</si>
  <si>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</si>
  <si>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</si>
  <si>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</si>
  <si>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</si>
  <si>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</si>
  <si>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</si>
  <si>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</si>
  <si>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</si>
  <si>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</si>
  <si>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</si>
  <si>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</si>
  <si>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</si>
  <si>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</si>
  <si>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</si>
  <si>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</si>
  <si>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</si>
  <si>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</si>
  <si>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</si>
  <si>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</si>
  <si>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</si>
  <si>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</si>
  <si>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</si>
  <si>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</si>
  <si>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</si>
  <si>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</si>
  <si>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</si>
  <si>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</si>
  <si>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</si>
  <si>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</si>
  <si>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</si>
  <si>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</si>
  <si>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</si>
  <si>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</si>
  <si>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</si>
  <si>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</si>
  <si>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</si>
  <si>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</si>
  <si>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</si>
  <si>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</si>
  <si>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</si>
  <si>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</si>
  <si>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</si>
  <si>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</si>
  <si>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</si>
  <si>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</si>
  <si>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</si>
  <si>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</si>
  <si>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</si>
  <si>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</si>
  <si>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</si>
  <si>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</si>
  <si>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</si>
  <si>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</si>
  <si>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</si>
  <si>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</si>
  <si>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</si>
  <si>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</si>
  <si>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</si>
  <si>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</si>
  <si>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</si>
  <si>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</si>
  <si>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</si>
  <si>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</si>
  <si>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</si>
  <si>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</si>
  <si>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</si>
  <si>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</si>
  <si>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</si>
  <si>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</si>
  <si>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</si>
  <si>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</si>
  <si>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</si>
  <si>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</si>
  <si>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</si>
  <si>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</si>
  <si>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</si>
  <si>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</si>
  <si>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</si>
  <si>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</si>
  <si>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</si>
  <si>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</si>
  <si>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</si>
  <si>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</si>
  <si>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</si>
  <si>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</si>
  <si>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</si>
  <si>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</si>
  <si>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</si>
  <si>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</si>
  <si>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</si>
  <si>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</si>
  <si>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</si>
  <si>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</si>
  <si>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</si>
  <si>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</si>
  <si>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</si>
  <si>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</si>
  <si>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</si>
  <si>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</si>
  <si>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</si>
  <si>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</si>
  <si>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</si>
  <si>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</si>
  <si>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</si>
  <si>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</si>
  <si>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</si>
  <si>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</si>
  <si>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</si>
  <si>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</si>
  <si>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</si>
  <si>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</si>
  <si>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</si>
  <si>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</si>
  <si>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</si>
  <si>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</si>
  <si>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</si>
  <si>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</si>
  <si>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</si>
  <si>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</si>
  <si>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</si>
  <si>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</si>
  <si>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</si>
  <si>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</si>
  <si>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</si>
  <si>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</si>
  <si>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</si>
  <si>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</si>
  <si>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</si>
  <si>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</si>
  <si>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</si>
  <si>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</si>
  <si>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</si>
  <si>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</si>
  <si>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</si>
  <si>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</si>
  <si>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</si>
  <si>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</si>
  <si>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</si>
  <si>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</si>
  <si>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</si>
  <si>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</si>
  <si>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</si>
  <si>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</si>
  <si>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</si>
  <si>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</si>
  <si>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</si>
  <si>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</si>
  <si>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</si>
  <si>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</si>
  <si>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</si>
  <si>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</si>
  <si>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</si>
  <si>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</si>
  <si>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</si>
  <si>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</si>
  <si>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</si>
  <si>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</si>
  <si>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</si>
  <si>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</si>
  <si>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</si>
  <si>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</si>
  <si>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</si>
  <si>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</si>
  <si>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</si>
  <si>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</si>
  <si>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</si>
  <si>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</si>
  <si>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</si>
  <si>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</si>
  <si>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</si>
  <si>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</si>
  <si>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</si>
  <si>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</si>
  <si>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</si>
  <si>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</si>
  <si>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</si>
  <si>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</si>
  <si>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</si>
  <si>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</si>
  <si>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</si>
  <si>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</si>
  <si>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</si>
  <si>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</si>
  <si>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</si>
  <si>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</si>
  <si>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</si>
  <si>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</si>
  <si>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</si>
  <si>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</si>
  <si>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</si>
  <si>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</si>
  <si>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</si>
  <si>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</si>
  <si>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</si>
  <si>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</si>
  <si>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</si>
  <si>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</si>
  <si>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</si>
  <si>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</si>
  <si>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</si>
  <si>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</si>
  <si>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</si>
  <si>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</si>
  <si>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</si>
  <si>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</si>
  <si>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</si>
  <si>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</si>
  <si>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</si>
  <si>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</si>
  <si>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</si>
  <si>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RN</t>
  </si>
  <si>
    <t>Ne</t>
  </si>
  <si>
    <t>DANIELA MARELIĆ</t>
  </si>
  <si>
    <t>020 603 223</t>
  </si>
  <si>
    <t>d.marelic@luka-ploce.hr</t>
  </si>
  <si>
    <t>for the period  01.01.2023 to 31.03.2023</t>
  </si>
  <si>
    <t>Submitter: Luka Ploče d.d.</t>
  </si>
  <si>
    <t>balance as at  31.03.2023</t>
  </si>
  <si>
    <t>KD</t>
  </si>
  <si>
    <t>POMORSKI SERVIS LUKA PLOČE d.o.o.</t>
  </si>
  <si>
    <t>PLOČANSKA PLOVIDBA d.o.o</t>
  </si>
  <si>
    <t>LUKA ŠPED d.o.o.</t>
  </si>
  <si>
    <t>TRG KRALJA TOMISLAVA 21</t>
  </si>
  <si>
    <t>VLADIMIRA NAZORA 47</t>
  </si>
  <si>
    <t>Lučka cesta bb</t>
  </si>
  <si>
    <t xml:space="preserve">Luka Ploče Group
a) Refer to the MANAGEMENT REPORT for quarter 1 of 2023.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financial statements for the year ended 31 December 2022, have been applied to the quarterly reporting for 2023.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Controlled entities (100% owned subsidiaries)
Pomorski servis Luka Ploče d.o.o          Pločanska plovidba  d.o.o              Luka šped d.o.o
Trg kralja Tomislava 21                           Vladimira Nazora 47                       Lučka cesta b.b.
20340 Ploče                                              20340 Ploče                                      20340 Ploče
MB: 18875024938                                  MB: 39778257122                            MB: 28527523504
The principle activities of the Company: port services (handling of goods), storage  and wholesale and retail services in domestic and foreign trade. Other activities of the Group include construction services, maintenance, maritime services, trading and other services.
2. Accounting policies consistent with those applied in the audited annual finacial statements for the year ended 31 December 2022, have been applied to the quarterly reporting for 2023. These are in accordance with International Financial Reporting Standards as adopted in the EU. 
3. The Group does not have any financial commitments, guarantees or contingencies that are not included in the balance sheet.
4. Refer to the MANAGEMENT REPORT for quarter 1 of 2023. 
5. The Group has liabilities relating to leases under IFRS 16 (4,273,222 EUR), long term bank borrowings for purchased PPE against which insurance policies have been secured (10,895,172 EUR) and liabilities towards the State for sold apartments sold on credit to its employees in accordance with the legal regulations of the Republic of Croatia in the ealry 1990's and which are secured by mortgages on the apartments (71,027 EUR).
6. The average number of employees during quarter 1 of 2023: 478.
7. The Group has not capitalised on the cost of salaries in part or in full.
8. Deferred tax amounts to 152,142 EUR on 31 December 2022 and 31 March 2023.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2022. There were no changes to said in 2023. 
10. The share capital of the Company as at 31 March 2023 comprises 422,967 shares. The nominal value amounts to 400 HRK – the nominal value in EUR will be determined at the General Assembly in the second quarter of 2023.
11. The Group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31.3.2023.
</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</si>
  <si>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01.01.2023.-31.03.2023.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</si>
</sst>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J37" sqref="J37"/>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44927</v>
      </c>
      <c r="F4" s="175"/>
      <c r="G4" s="66" t="s">
        <v>3</v>
      </c>
      <c r="H4" s="174">
        <v>45016</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494</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521</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513</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t="s">
        <v>522</v>
      </c>
      <c r="B37" s="146"/>
      <c r="C37" s="146"/>
      <c r="D37" s="146"/>
      <c r="E37" s="145" t="s">
        <v>525</v>
      </c>
      <c r="F37" s="146"/>
      <c r="G37" s="146"/>
      <c r="H37" s="146"/>
      <c r="I37" s="147"/>
      <c r="J37" s="99">
        <v>18875024938</v>
      </c>
    </row>
    <row r="38" spans="1:10" x14ac:dyDescent="0.25">
      <c r="A38" s="82"/>
      <c r="B38" s="83"/>
      <c r="C38" s="90"/>
      <c r="D38" s="149"/>
      <c r="E38" s="149"/>
      <c r="F38" s="149"/>
      <c r="G38" s="149"/>
      <c r="H38" s="149"/>
      <c r="I38" s="149"/>
      <c r="J38" s="85"/>
    </row>
    <row r="39" spans="1:10" x14ac:dyDescent="0.25">
      <c r="A39" s="145" t="s">
        <v>523</v>
      </c>
      <c r="B39" s="146"/>
      <c r="C39" s="146"/>
      <c r="D39" s="147"/>
      <c r="E39" s="145" t="s">
        <v>526</v>
      </c>
      <c r="F39" s="146"/>
      <c r="G39" s="146"/>
      <c r="H39" s="146"/>
      <c r="I39" s="147"/>
      <c r="J39" s="91">
        <v>39778257122</v>
      </c>
    </row>
    <row r="40" spans="1:10" x14ac:dyDescent="0.25">
      <c r="A40" s="82"/>
      <c r="B40" s="83"/>
      <c r="C40" s="90"/>
      <c r="D40" s="100"/>
      <c r="E40" s="149"/>
      <c r="F40" s="149"/>
      <c r="G40" s="149"/>
      <c r="H40" s="149"/>
      <c r="I40" s="84"/>
      <c r="J40" s="85"/>
    </row>
    <row r="41" spans="1:10" x14ac:dyDescent="0.25">
      <c r="A41" s="145" t="s">
        <v>524</v>
      </c>
      <c r="B41" s="146"/>
      <c r="C41" s="146"/>
      <c r="D41" s="147"/>
      <c r="E41" s="145" t="s">
        <v>527</v>
      </c>
      <c r="F41" s="146"/>
      <c r="G41" s="146"/>
      <c r="H41" s="146"/>
      <c r="I41" s="147"/>
      <c r="J41" s="91">
        <v>28527523504</v>
      </c>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514</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515</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516</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517</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520</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519</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54987897</v>
      </c>
      <c r="I9" s="30">
        <f>I10+I17+I27+I38+I43</f>
        <v>54802639</v>
      </c>
    </row>
    <row r="10" spans="1:9" ht="12.75" customHeight="1" x14ac:dyDescent="0.2">
      <c r="A10" s="184" t="s">
        <v>50</v>
      </c>
      <c r="B10" s="184"/>
      <c r="C10" s="184"/>
      <c r="D10" s="184"/>
      <c r="E10" s="184"/>
      <c r="F10" s="184"/>
      <c r="G10" s="14">
        <v>3</v>
      </c>
      <c r="H10" s="30">
        <f>H11+H12+H13+H14+H15+H16</f>
        <v>21501</v>
      </c>
      <c r="I10" s="30">
        <f>I11+I12+I13+I14+I15+I16</f>
        <v>20794</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21501</v>
      </c>
      <c r="I16" s="29">
        <v>20794</v>
      </c>
    </row>
    <row r="17" spans="1:9" ht="12.75" customHeight="1" x14ac:dyDescent="0.2">
      <c r="A17" s="184" t="s">
        <v>55</v>
      </c>
      <c r="B17" s="184"/>
      <c r="C17" s="184"/>
      <c r="D17" s="184"/>
      <c r="E17" s="184"/>
      <c r="F17" s="184"/>
      <c r="G17" s="14">
        <v>10</v>
      </c>
      <c r="H17" s="30">
        <f>H18+H19+H20+H21+H22+H23+H24+H25+H26</f>
        <v>54448453</v>
      </c>
      <c r="I17" s="30">
        <f>I18+I19+I20+I21+I22+I23+I24+I25+I26</f>
        <v>54263902</v>
      </c>
    </row>
    <row r="18" spans="1:9" ht="12.75" customHeight="1" x14ac:dyDescent="0.2">
      <c r="A18" s="180" t="s">
        <v>56</v>
      </c>
      <c r="B18" s="180"/>
      <c r="C18" s="180"/>
      <c r="D18" s="180"/>
      <c r="E18" s="180"/>
      <c r="F18" s="180"/>
      <c r="G18" s="13">
        <v>11</v>
      </c>
      <c r="H18" s="29">
        <v>4755231</v>
      </c>
      <c r="I18" s="29">
        <v>4699869</v>
      </c>
    </row>
    <row r="19" spans="1:9" ht="12.75" customHeight="1" x14ac:dyDescent="0.2">
      <c r="A19" s="180" t="s">
        <v>57</v>
      </c>
      <c r="B19" s="180"/>
      <c r="C19" s="180"/>
      <c r="D19" s="180"/>
      <c r="E19" s="180"/>
      <c r="F19" s="180"/>
      <c r="G19" s="13">
        <v>12</v>
      </c>
      <c r="H19" s="29">
        <v>1076733</v>
      </c>
      <c r="I19" s="29">
        <v>1070032</v>
      </c>
    </row>
    <row r="20" spans="1:9" ht="12.75" customHeight="1" x14ac:dyDescent="0.2">
      <c r="A20" s="180" t="s">
        <v>58</v>
      </c>
      <c r="B20" s="180"/>
      <c r="C20" s="180"/>
      <c r="D20" s="180"/>
      <c r="E20" s="180"/>
      <c r="F20" s="180"/>
      <c r="G20" s="13">
        <v>13</v>
      </c>
      <c r="H20" s="29">
        <v>41834824</v>
      </c>
      <c r="I20" s="29">
        <v>41866421</v>
      </c>
    </row>
    <row r="21" spans="1:9" ht="12.75" customHeight="1" x14ac:dyDescent="0.2">
      <c r="A21" s="180" t="s">
        <v>59</v>
      </c>
      <c r="B21" s="180"/>
      <c r="C21" s="180"/>
      <c r="D21" s="180"/>
      <c r="E21" s="180"/>
      <c r="F21" s="180"/>
      <c r="G21" s="13">
        <v>14</v>
      </c>
      <c r="H21" s="29">
        <v>3656675</v>
      </c>
      <c r="I21" s="29">
        <v>3552711</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2407013</v>
      </c>
      <c r="I23" s="29">
        <v>2358508</v>
      </c>
    </row>
    <row r="24" spans="1:9" ht="12.75" customHeight="1" x14ac:dyDescent="0.2">
      <c r="A24" s="180" t="s">
        <v>62</v>
      </c>
      <c r="B24" s="180"/>
      <c r="C24" s="180"/>
      <c r="D24" s="180"/>
      <c r="E24" s="180"/>
      <c r="F24" s="180"/>
      <c r="G24" s="13">
        <v>17</v>
      </c>
      <c r="H24" s="29">
        <v>435763</v>
      </c>
      <c r="I24" s="29">
        <v>435763</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282214</v>
      </c>
      <c r="I26" s="29">
        <v>280598</v>
      </c>
    </row>
    <row r="27" spans="1:9" ht="12.75" customHeight="1" x14ac:dyDescent="0.2">
      <c r="A27" s="184" t="s">
        <v>65</v>
      </c>
      <c r="B27" s="184"/>
      <c r="C27" s="184"/>
      <c r="D27" s="184"/>
      <c r="E27" s="184"/>
      <c r="F27" s="184"/>
      <c r="G27" s="14">
        <v>20</v>
      </c>
      <c r="H27" s="30">
        <f>SUM(H28:H37)</f>
        <v>257412</v>
      </c>
      <c r="I27" s="30">
        <f>SUM(I28:I37)</f>
        <v>257412</v>
      </c>
    </row>
    <row r="28" spans="1:9" ht="12.75" customHeight="1" x14ac:dyDescent="0.2">
      <c r="A28" s="180" t="s">
        <v>66</v>
      </c>
      <c r="B28" s="180"/>
      <c r="C28" s="180"/>
      <c r="D28" s="180"/>
      <c r="E28" s="180"/>
      <c r="F28" s="180"/>
      <c r="G28" s="13">
        <v>21</v>
      </c>
      <c r="H28" s="29">
        <v>0</v>
      </c>
      <c r="I28" s="29">
        <v>0</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111085</v>
      </c>
      <c r="I31" s="29">
        <v>111085</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146327</v>
      </c>
      <c r="I35" s="29">
        <v>146327</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108389</v>
      </c>
      <c r="I38" s="30">
        <f>I39+I40+I41+I42</f>
        <v>108389</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108389</v>
      </c>
      <c r="I42" s="29">
        <v>108389</v>
      </c>
    </row>
    <row r="43" spans="1:9" ht="12.75" customHeight="1" x14ac:dyDescent="0.2">
      <c r="A43" s="180" t="s">
        <v>81</v>
      </c>
      <c r="B43" s="180"/>
      <c r="C43" s="180"/>
      <c r="D43" s="180"/>
      <c r="E43" s="180"/>
      <c r="F43" s="180"/>
      <c r="G43" s="13">
        <v>36</v>
      </c>
      <c r="H43" s="29">
        <v>152142</v>
      </c>
      <c r="I43" s="29">
        <v>152142</v>
      </c>
    </row>
    <row r="44" spans="1:9" ht="12.75" customHeight="1" x14ac:dyDescent="0.2">
      <c r="A44" s="182" t="s">
        <v>82</v>
      </c>
      <c r="B44" s="182"/>
      <c r="C44" s="182"/>
      <c r="D44" s="182"/>
      <c r="E44" s="182"/>
      <c r="F44" s="182"/>
      <c r="G44" s="14">
        <v>37</v>
      </c>
      <c r="H44" s="30">
        <f>H45+H53+H60+H70</f>
        <v>46191403</v>
      </c>
      <c r="I44" s="30">
        <f>I45+I53+I60+I70</f>
        <v>45196339</v>
      </c>
    </row>
    <row r="45" spans="1:9" ht="12.75" customHeight="1" x14ac:dyDescent="0.2">
      <c r="A45" s="184" t="s">
        <v>83</v>
      </c>
      <c r="B45" s="184"/>
      <c r="C45" s="184"/>
      <c r="D45" s="184"/>
      <c r="E45" s="184"/>
      <c r="F45" s="184"/>
      <c r="G45" s="14">
        <v>38</v>
      </c>
      <c r="H45" s="30">
        <f>SUM(H46:H52)</f>
        <v>931192</v>
      </c>
      <c r="I45" s="30">
        <f>SUM(I46:I52)</f>
        <v>991859</v>
      </c>
    </row>
    <row r="46" spans="1:9" ht="12.75" customHeight="1" x14ac:dyDescent="0.2">
      <c r="A46" s="180" t="s">
        <v>84</v>
      </c>
      <c r="B46" s="180"/>
      <c r="C46" s="180"/>
      <c r="D46" s="180"/>
      <c r="E46" s="180"/>
      <c r="F46" s="180"/>
      <c r="G46" s="13">
        <v>39</v>
      </c>
      <c r="H46" s="29">
        <v>926912</v>
      </c>
      <c r="I46" s="29">
        <v>988396</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2554</v>
      </c>
      <c r="I49" s="29">
        <v>2514</v>
      </c>
    </row>
    <row r="50" spans="1:9" ht="12.75" customHeight="1" x14ac:dyDescent="0.2">
      <c r="A50" s="180" t="s">
        <v>88</v>
      </c>
      <c r="B50" s="180"/>
      <c r="C50" s="180"/>
      <c r="D50" s="180"/>
      <c r="E50" s="180"/>
      <c r="F50" s="180"/>
      <c r="G50" s="13">
        <v>43</v>
      </c>
      <c r="H50" s="29">
        <v>1726</v>
      </c>
      <c r="I50" s="29">
        <v>949</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24856165</v>
      </c>
      <c r="I53" s="30">
        <f>SUM(I54:I59)</f>
        <v>23703538</v>
      </c>
    </row>
    <row r="54" spans="1:9" ht="12.75" customHeight="1" x14ac:dyDescent="0.2">
      <c r="A54" s="180" t="s">
        <v>92</v>
      </c>
      <c r="B54" s="180"/>
      <c r="C54" s="180"/>
      <c r="D54" s="180"/>
      <c r="E54" s="180"/>
      <c r="F54" s="180"/>
      <c r="G54" s="13">
        <v>47</v>
      </c>
      <c r="H54" s="29">
        <v>0</v>
      </c>
      <c r="I54" s="29">
        <v>0</v>
      </c>
    </row>
    <row r="55" spans="1:9" ht="23.45" customHeight="1" x14ac:dyDescent="0.2">
      <c r="A55" s="180" t="s">
        <v>93</v>
      </c>
      <c r="B55" s="180"/>
      <c r="C55" s="180"/>
      <c r="D55" s="180"/>
      <c r="E55" s="180"/>
      <c r="F55" s="180"/>
      <c r="G55" s="13">
        <v>48</v>
      </c>
      <c r="H55" s="29">
        <v>31</v>
      </c>
      <c r="I55" s="29">
        <v>188</v>
      </c>
    </row>
    <row r="56" spans="1:9" ht="12.75" customHeight="1" x14ac:dyDescent="0.2">
      <c r="A56" s="180" t="s">
        <v>94</v>
      </c>
      <c r="B56" s="180"/>
      <c r="C56" s="180"/>
      <c r="D56" s="180"/>
      <c r="E56" s="180"/>
      <c r="F56" s="180"/>
      <c r="G56" s="13">
        <v>49</v>
      </c>
      <c r="H56" s="29">
        <v>24301601</v>
      </c>
      <c r="I56" s="29">
        <v>22744568</v>
      </c>
    </row>
    <row r="57" spans="1:9" ht="12.75" customHeight="1" x14ac:dyDescent="0.2">
      <c r="A57" s="180" t="s">
        <v>95</v>
      </c>
      <c r="B57" s="180"/>
      <c r="C57" s="180"/>
      <c r="D57" s="180"/>
      <c r="E57" s="180"/>
      <c r="F57" s="180"/>
      <c r="G57" s="13">
        <v>50</v>
      </c>
      <c r="H57" s="29">
        <v>1762</v>
      </c>
      <c r="I57" s="29">
        <v>4452</v>
      </c>
    </row>
    <row r="58" spans="1:9" ht="12.75" customHeight="1" x14ac:dyDescent="0.2">
      <c r="A58" s="180" t="s">
        <v>96</v>
      </c>
      <c r="B58" s="180"/>
      <c r="C58" s="180"/>
      <c r="D58" s="180"/>
      <c r="E58" s="180"/>
      <c r="F58" s="180"/>
      <c r="G58" s="13">
        <v>51</v>
      </c>
      <c r="H58" s="29">
        <v>521471</v>
      </c>
      <c r="I58" s="29">
        <v>933644</v>
      </c>
    </row>
    <row r="59" spans="1:9" ht="12.75" customHeight="1" x14ac:dyDescent="0.2">
      <c r="A59" s="180" t="s">
        <v>97</v>
      </c>
      <c r="B59" s="180"/>
      <c r="C59" s="180"/>
      <c r="D59" s="180"/>
      <c r="E59" s="180"/>
      <c r="F59" s="180"/>
      <c r="G59" s="13">
        <v>52</v>
      </c>
      <c r="H59" s="29">
        <v>31300</v>
      </c>
      <c r="I59" s="29">
        <v>20686</v>
      </c>
    </row>
    <row r="60" spans="1:9" ht="12.75" customHeight="1" x14ac:dyDescent="0.2">
      <c r="A60" s="184" t="s">
        <v>98</v>
      </c>
      <c r="B60" s="184"/>
      <c r="C60" s="184"/>
      <c r="D60" s="184"/>
      <c r="E60" s="184"/>
      <c r="F60" s="184"/>
      <c r="G60" s="14">
        <v>53</v>
      </c>
      <c r="H60" s="30">
        <f>SUM(H61:H69)</f>
        <v>14463431</v>
      </c>
      <c r="I60" s="30">
        <f>SUM(I61:I69)</f>
        <v>3709269</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32465</v>
      </c>
      <c r="I67" s="29">
        <v>32465</v>
      </c>
    </row>
    <row r="68" spans="1:9" ht="12.75" customHeight="1" x14ac:dyDescent="0.2">
      <c r="A68" s="180" t="s">
        <v>106</v>
      </c>
      <c r="B68" s="180"/>
      <c r="C68" s="180"/>
      <c r="D68" s="180"/>
      <c r="E68" s="180"/>
      <c r="F68" s="180"/>
      <c r="G68" s="13">
        <v>61</v>
      </c>
      <c r="H68" s="29">
        <v>482534</v>
      </c>
      <c r="I68" s="29">
        <v>470845</v>
      </c>
    </row>
    <row r="69" spans="1:9" ht="12.75" customHeight="1" x14ac:dyDescent="0.2">
      <c r="A69" s="180" t="s">
        <v>107</v>
      </c>
      <c r="B69" s="180"/>
      <c r="C69" s="180"/>
      <c r="D69" s="180"/>
      <c r="E69" s="180"/>
      <c r="F69" s="180"/>
      <c r="G69" s="13">
        <v>62</v>
      </c>
      <c r="H69" s="29">
        <v>13948432</v>
      </c>
      <c r="I69" s="29">
        <v>3205959</v>
      </c>
    </row>
    <row r="70" spans="1:9" ht="12.75" customHeight="1" x14ac:dyDescent="0.2">
      <c r="A70" s="180" t="s">
        <v>108</v>
      </c>
      <c r="B70" s="180"/>
      <c r="C70" s="180"/>
      <c r="D70" s="180"/>
      <c r="E70" s="180"/>
      <c r="F70" s="180"/>
      <c r="G70" s="13">
        <v>63</v>
      </c>
      <c r="H70" s="29">
        <v>5940615</v>
      </c>
      <c r="I70" s="29">
        <v>16791673</v>
      </c>
    </row>
    <row r="71" spans="1:9" ht="12.75" customHeight="1" x14ac:dyDescent="0.2">
      <c r="A71" s="181" t="s">
        <v>109</v>
      </c>
      <c r="B71" s="181"/>
      <c r="C71" s="181"/>
      <c r="D71" s="181"/>
      <c r="E71" s="181"/>
      <c r="F71" s="181"/>
      <c r="G71" s="13">
        <v>64</v>
      </c>
      <c r="H71" s="29">
        <v>122561</v>
      </c>
      <c r="I71" s="29">
        <v>169690</v>
      </c>
    </row>
    <row r="72" spans="1:9" ht="12.75" customHeight="1" x14ac:dyDescent="0.2">
      <c r="A72" s="182" t="s">
        <v>110</v>
      </c>
      <c r="B72" s="182"/>
      <c r="C72" s="182"/>
      <c r="D72" s="182"/>
      <c r="E72" s="182"/>
      <c r="F72" s="182"/>
      <c r="G72" s="14">
        <v>65</v>
      </c>
      <c r="H72" s="30">
        <f>H8+H9+H44+H71</f>
        <v>101301861</v>
      </c>
      <c r="I72" s="30">
        <f>I8+I9+I44+I71</f>
        <v>100168668</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65136233</v>
      </c>
      <c r="I75" s="30">
        <f>I76+I77+I78+I84+I85+I91+I94+I97</f>
        <v>68472716</v>
      </c>
    </row>
    <row r="76" spans="1:9" ht="12.75" customHeight="1" x14ac:dyDescent="0.2">
      <c r="A76" s="180" t="s">
        <v>113</v>
      </c>
      <c r="B76" s="180"/>
      <c r="C76" s="180"/>
      <c r="D76" s="180"/>
      <c r="E76" s="180"/>
      <c r="F76" s="180"/>
      <c r="G76" s="13">
        <v>68</v>
      </c>
      <c r="H76" s="29">
        <v>22454947</v>
      </c>
      <c r="I76" s="29">
        <v>22454947</v>
      </c>
    </row>
    <row r="77" spans="1:9" ht="12.75" customHeight="1" x14ac:dyDescent="0.2">
      <c r="A77" s="180" t="s">
        <v>114</v>
      </c>
      <c r="B77" s="180"/>
      <c r="C77" s="180"/>
      <c r="D77" s="180"/>
      <c r="E77" s="180"/>
      <c r="F77" s="180"/>
      <c r="G77" s="13">
        <v>69</v>
      </c>
      <c r="H77" s="29">
        <v>11693820</v>
      </c>
      <c r="I77" s="29">
        <v>11693820</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18802777</v>
      </c>
      <c r="I91" s="30">
        <f>I92-I93</f>
        <v>25786408</v>
      </c>
    </row>
    <row r="92" spans="1:9" ht="12.75" customHeight="1" x14ac:dyDescent="0.2">
      <c r="A92" s="180" t="s">
        <v>124</v>
      </c>
      <c r="B92" s="180"/>
      <c r="C92" s="180"/>
      <c r="D92" s="180"/>
      <c r="E92" s="180"/>
      <c r="F92" s="180"/>
      <c r="G92" s="13">
        <v>84</v>
      </c>
      <c r="H92" s="29">
        <v>18802777</v>
      </c>
      <c r="I92" s="29">
        <v>25786408</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6983631</v>
      </c>
      <c r="I94" s="30">
        <f>I95-I96</f>
        <v>3336483</v>
      </c>
    </row>
    <row r="95" spans="1:9" ht="12.75" customHeight="1" x14ac:dyDescent="0.2">
      <c r="A95" s="180" t="s">
        <v>126</v>
      </c>
      <c r="B95" s="180"/>
      <c r="C95" s="180"/>
      <c r="D95" s="180"/>
      <c r="E95" s="180"/>
      <c r="F95" s="180"/>
      <c r="G95" s="13">
        <v>87</v>
      </c>
      <c r="H95" s="29">
        <v>6983631</v>
      </c>
      <c r="I95" s="29">
        <v>3336483</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924591</v>
      </c>
      <c r="I98" s="30">
        <f>SUM(I99:I104)</f>
        <v>908485</v>
      </c>
    </row>
    <row r="99" spans="1:9" ht="31.9" customHeight="1" x14ac:dyDescent="0.2">
      <c r="A99" s="180" t="s">
        <v>129</v>
      </c>
      <c r="B99" s="180"/>
      <c r="C99" s="180"/>
      <c r="D99" s="180"/>
      <c r="E99" s="180"/>
      <c r="F99" s="180"/>
      <c r="G99" s="13">
        <v>91</v>
      </c>
      <c r="H99" s="29">
        <v>696717</v>
      </c>
      <c r="I99" s="29">
        <v>680611</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217723</v>
      </c>
      <c r="I101" s="29">
        <v>217723</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10151</v>
      </c>
      <c r="I104" s="29">
        <v>10151</v>
      </c>
    </row>
    <row r="105" spans="1:9" ht="12.75" customHeight="1" x14ac:dyDescent="0.2">
      <c r="A105" s="182" t="s">
        <v>400</v>
      </c>
      <c r="B105" s="182"/>
      <c r="C105" s="182"/>
      <c r="D105" s="182"/>
      <c r="E105" s="182"/>
      <c r="F105" s="182"/>
      <c r="G105" s="14">
        <v>97</v>
      </c>
      <c r="H105" s="30">
        <f>SUM(H106:H116)</f>
        <v>15297385</v>
      </c>
      <c r="I105" s="30">
        <f>SUM(I106:I116)</f>
        <v>15297385</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10895172</v>
      </c>
      <c r="I111" s="29">
        <v>10895172</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4402213</v>
      </c>
      <c r="I115" s="29">
        <v>4402213</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19862976</v>
      </c>
      <c r="I117" s="30">
        <f>SUM(I118:I131)</f>
        <v>15428198</v>
      </c>
    </row>
    <row r="118" spans="1:9" ht="12.75" customHeight="1" x14ac:dyDescent="0.2">
      <c r="A118" s="180" t="s">
        <v>146</v>
      </c>
      <c r="B118" s="180"/>
      <c r="C118" s="180"/>
      <c r="D118" s="180"/>
      <c r="E118" s="180"/>
      <c r="F118" s="180"/>
      <c r="G118" s="13">
        <v>110</v>
      </c>
      <c r="H118" s="29">
        <v>0</v>
      </c>
      <c r="I118" s="29">
        <v>0</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55196</v>
      </c>
      <c r="I120" s="29">
        <v>56865</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11277210</v>
      </c>
      <c r="I123" s="29">
        <v>7002557</v>
      </c>
    </row>
    <row r="124" spans="1:9" ht="12.75" customHeight="1" x14ac:dyDescent="0.2">
      <c r="A124" s="180" t="s">
        <v>152</v>
      </c>
      <c r="B124" s="180"/>
      <c r="C124" s="180"/>
      <c r="D124" s="180"/>
      <c r="E124" s="180"/>
      <c r="F124" s="180"/>
      <c r="G124" s="13">
        <v>116</v>
      </c>
      <c r="H124" s="29">
        <v>136650</v>
      </c>
      <c r="I124" s="29">
        <v>236260</v>
      </c>
    </row>
    <row r="125" spans="1:9" ht="12.75" customHeight="1" x14ac:dyDescent="0.2">
      <c r="A125" s="180" t="s">
        <v>153</v>
      </c>
      <c r="B125" s="180"/>
      <c r="C125" s="180"/>
      <c r="D125" s="180"/>
      <c r="E125" s="180"/>
      <c r="F125" s="180"/>
      <c r="G125" s="13">
        <v>117</v>
      </c>
      <c r="H125" s="29">
        <v>1256577</v>
      </c>
      <c r="I125" s="29">
        <v>845936</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609851</v>
      </c>
      <c r="I127" s="29">
        <v>565229</v>
      </c>
    </row>
    <row r="128" spans="1:9" x14ac:dyDescent="0.2">
      <c r="A128" s="180" t="s">
        <v>156</v>
      </c>
      <c r="B128" s="180"/>
      <c r="C128" s="180"/>
      <c r="D128" s="180"/>
      <c r="E128" s="180"/>
      <c r="F128" s="180"/>
      <c r="G128" s="13">
        <v>120</v>
      </c>
      <c r="H128" s="29">
        <v>5802747</v>
      </c>
      <c r="I128" s="29">
        <v>6101833</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724745</v>
      </c>
      <c r="I131" s="29">
        <v>619518</v>
      </c>
    </row>
    <row r="132" spans="1:9" ht="22.15" customHeight="1" x14ac:dyDescent="0.2">
      <c r="A132" s="181" t="s">
        <v>160</v>
      </c>
      <c r="B132" s="181"/>
      <c r="C132" s="181"/>
      <c r="D132" s="181"/>
      <c r="E132" s="181"/>
      <c r="F132" s="181"/>
      <c r="G132" s="13">
        <v>124</v>
      </c>
      <c r="H132" s="29">
        <v>80676</v>
      </c>
      <c r="I132" s="29">
        <v>61884</v>
      </c>
    </row>
    <row r="133" spans="1:9" x14ac:dyDescent="0.2">
      <c r="A133" s="182" t="s">
        <v>402</v>
      </c>
      <c r="B133" s="182"/>
      <c r="C133" s="182"/>
      <c r="D133" s="182"/>
      <c r="E133" s="182"/>
      <c r="F133" s="182"/>
      <c r="G133" s="14">
        <v>125</v>
      </c>
      <c r="H133" s="30">
        <f>H75+H98+H105+H117+H132</f>
        <v>101301861</v>
      </c>
      <c r="I133" s="30">
        <f>I75+I98+I105+I117+I132</f>
        <v>100168668</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112" sqref="H112:K1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518</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519</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24923724</v>
      </c>
      <c r="I8" s="111">
        <f>SUM(I9:I13)</f>
        <v>24923724</v>
      </c>
      <c r="J8" s="111">
        <f>SUM(J9:J13)</f>
        <v>22836607</v>
      </c>
      <c r="K8" s="111">
        <f>SUM(K9:K13)</f>
        <v>22836607</v>
      </c>
    </row>
    <row r="9" spans="1:11" x14ac:dyDescent="0.2">
      <c r="A9" s="180" t="s">
        <v>171</v>
      </c>
      <c r="B9" s="180"/>
      <c r="C9" s="180"/>
      <c r="D9" s="180"/>
      <c r="E9" s="180"/>
      <c r="F9" s="180"/>
      <c r="G9" s="13">
        <v>2</v>
      </c>
      <c r="H9" s="29">
        <v>0</v>
      </c>
      <c r="I9" s="29">
        <v>0</v>
      </c>
      <c r="J9" s="29">
        <v>0</v>
      </c>
      <c r="K9" s="29">
        <v>0</v>
      </c>
    </row>
    <row r="10" spans="1:11" x14ac:dyDescent="0.2">
      <c r="A10" s="180" t="s">
        <v>172</v>
      </c>
      <c r="B10" s="180"/>
      <c r="C10" s="180"/>
      <c r="D10" s="180"/>
      <c r="E10" s="180"/>
      <c r="F10" s="180"/>
      <c r="G10" s="13">
        <v>3</v>
      </c>
      <c r="H10" s="29">
        <v>24855792</v>
      </c>
      <c r="I10" s="29">
        <v>24855792</v>
      </c>
      <c r="J10" s="29">
        <v>22520517</v>
      </c>
      <c r="K10" s="29">
        <v>22520517</v>
      </c>
    </row>
    <row r="11" spans="1:11" x14ac:dyDescent="0.2">
      <c r="A11" s="180" t="s">
        <v>173</v>
      </c>
      <c r="B11" s="180"/>
      <c r="C11" s="180"/>
      <c r="D11" s="180"/>
      <c r="E11" s="180"/>
      <c r="F11" s="180"/>
      <c r="G11" s="13">
        <v>4</v>
      </c>
      <c r="H11" s="29">
        <v>30870</v>
      </c>
      <c r="I11" s="29">
        <v>30870</v>
      </c>
      <c r="J11" s="29">
        <v>42923</v>
      </c>
      <c r="K11" s="29">
        <v>42923</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37062</v>
      </c>
      <c r="I13" s="29">
        <v>37062</v>
      </c>
      <c r="J13" s="29">
        <v>273167</v>
      </c>
      <c r="K13" s="29">
        <v>273167</v>
      </c>
    </row>
    <row r="14" spans="1:11" ht="22.15" customHeight="1" x14ac:dyDescent="0.2">
      <c r="A14" s="210" t="s">
        <v>404</v>
      </c>
      <c r="B14" s="211"/>
      <c r="C14" s="211"/>
      <c r="D14" s="211"/>
      <c r="E14" s="211"/>
      <c r="F14" s="211"/>
      <c r="G14" s="14">
        <v>7</v>
      </c>
      <c r="H14" s="111">
        <f>H15+H16+H20+H24+H25+H26+H29+H36</f>
        <v>22287924</v>
      </c>
      <c r="I14" s="111">
        <f>I15+I16+I20+I24+I25+I26+I29+I36</f>
        <v>22287924</v>
      </c>
      <c r="J14" s="111">
        <f>J15+J16+J20+J24+J25+J26+J29+J36</f>
        <v>19019052</v>
      </c>
      <c r="K14" s="111">
        <f>K15+K16+K20+K24+K25+K26+K29+K36</f>
        <v>19019052</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19408656</v>
      </c>
      <c r="I16" s="111">
        <f>SUM(I17:I19)</f>
        <v>19408656</v>
      </c>
      <c r="J16" s="111">
        <f>SUM(J17:J19)</f>
        <v>15859750</v>
      </c>
      <c r="K16" s="111">
        <f>SUM(K17:K19)</f>
        <v>15859750</v>
      </c>
    </row>
    <row r="17" spans="1:11" x14ac:dyDescent="0.2">
      <c r="A17" s="212" t="s">
        <v>177</v>
      </c>
      <c r="B17" s="212"/>
      <c r="C17" s="212"/>
      <c r="D17" s="212"/>
      <c r="E17" s="212"/>
      <c r="F17" s="212"/>
      <c r="G17" s="13">
        <v>10</v>
      </c>
      <c r="H17" s="29">
        <v>1114021</v>
      </c>
      <c r="I17" s="29">
        <v>1114021</v>
      </c>
      <c r="J17" s="29">
        <v>1303948</v>
      </c>
      <c r="K17" s="29">
        <v>1303948</v>
      </c>
    </row>
    <row r="18" spans="1:11" x14ac:dyDescent="0.2">
      <c r="A18" s="212" t="s">
        <v>178</v>
      </c>
      <c r="B18" s="212"/>
      <c r="C18" s="212"/>
      <c r="D18" s="212"/>
      <c r="E18" s="212"/>
      <c r="F18" s="212"/>
      <c r="G18" s="13">
        <v>11</v>
      </c>
      <c r="H18" s="29">
        <v>17283719</v>
      </c>
      <c r="I18" s="29">
        <v>17283719</v>
      </c>
      <c r="J18" s="29">
        <v>13455169</v>
      </c>
      <c r="K18" s="29">
        <v>13455169</v>
      </c>
    </row>
    <row r="19" spans="1:11" x14ac:dyDescent="0.2">
      <c r="A19" s="212" t="s">
        <v>179</v>
      </c>
      <c r="B19" s="212"/>
      <c r="C19" s="212"/>
      <c r="D19" s="212"/>
      <c r="E19" s="212"/>
      <c r="F19" s="212"/>
      <c r="G19" s="13">
        <v>12</v>
      </c>
      <c r="H19" s="29">
        <v>1010916</v>
      </c>
      <c r="I19" s="29">
        <v>1010916</v>
      </c>
      <c r="J19" s="29">
        <v>1100633</v>
      </c>
      <c r="K19" s="29">
        <v>1100633</v>
      </c>
    </row>
    <row r="20" spans="1:11" x14ac:dyDescent="0.2">
      <c r="A20" s="184" t="s">
        <v>406</v>
      </c>
      <c r="B20" s="184"/>
      <c r="C20" s="184"/>
      <c r="D20" s="184"/>
      <c r="E20" s="184"/>
      <c r="F20" s="184"/>
      <c r="G20" s="14">
        <v>13</v>
      </c>
      <c r="H20" s="111">
        <f>SUM(H21:H23)</f>
        <v>2084413</v>
      </c>
      <c r="I20" s="111">
        <f>SUM(I21:I23)</f>
        <v>2084413</v>
      </c>
      <c r="J20" s="111">
        <f>SUM(J21:J23)</f>
        <v>2256057</v>
      </c>
      <c r="K20" s="111">
        <f>SUM(K21:K23)</f>
        <v>2256057</v>
      </c>
    </row>
    <row r="21" spans="1:11" x14ac:dyDescent="0.2">
      <c r="A21" s="212" t="s">
        <v>180</v>
      </c>
      <c r="B21" s="212"/>
      <c r="C21" s="212"/>
      <c r="D21" s="212"/>
      <c r="E21" s="212"/>
      <c r="F21" s="212"/>
      <c r="G21" s="13">
        <v>14</v>
      </c>
      <c r="H21" s="29">
        <v>1331460</v>
      </c>
      <c r="I21" s="29">
        <v>1331460</v>
      </c>
      <c r="J21" s="29">
        <v>1429455</v>
      </c>
      <c r="K21" s="29">
        <v>1429455</v>
      </c>
    </row>
    <row r="22" spans="1:11" x14ac:dyDescent="0.2">
      <c r="A22" s="212" t="s">
        <v>181</v>
      </c>
      <c r="B22" s="212"/>
      <c r="C22" s="212"/>
      <c r="D22" s="212"/>
      <c r="E22" s="212"/>
      <c r="F22" s="212"/>
      <c r="G22" s="13">
        <v>15</v>
      </c>
      <c r="H22" s="29">
        <v>479043</v>
      </c>
      <c r="I22" s="29">
        <v>479043</v>
      </c>
      <c r="J22" s="29">
        <v>535872</v>
      </c>
      <c r="K22" s="29">
        <v>535872</v>
      </c>
    </row>
    <row r="23" spans="1:11" x14ac:dyDescent="0.2">
      <c r="A23" s="212" t="s">
        <v>182</v>
      </c>
      <c r="B23" s="212"/>
      <c r="C23" s="212"/>
      <c r="D23" s="212"/>
      <c r="E23" s="212"/>
      <c r="F23" s="212"/>
      <c r="G23" s="13">
        <v>16</v>
      </c>
      <c r="H23" s="29">
        <v>273910</v>
      </c>
      <c r="I23" s="29">
        <v>273910</v>
      </c>
      <c r="J23" s="29">
        <v>290730</v>
      </c>
      <c r="K23" s="29">
        <v>290730</v>
      </c>
    </row>
    <row r="24" spans="1:11" x14ac:dyDescent="0.2">
      <c r="A24" s="180" t="s">
        <v>183</v>
      </c>
      <c r="B24" s="180"/>
      <c r="C24" s="180"/>
      <c r="D24" s="180"/>
      <c r="E24" s="180"/>
      <c r="F24" s="180"/>
      <c r="G24" s="13">
        <v>17</v>
      </c>
      <c r="H24" s="29">
        <v>558091</v>
      </c>
      <c r="I24" s="29">
        <v>558091</v>
      </c>
      <c r="J24" s="29">
        <v>601310</v>
      </c>
      <c r="K24" s="29">
        <v>601310</v>
      </c>
    </row>
    <row r="25" spans="1:11" x14ac:dyDescent="0.2">
      <c r="A25" s="180" t="s">
        <v>184</v>
      </c>
      <c r="B25" s="180"/>
      <c r="C25" s="180"/>
      <c r="D25" s="180"/>
      <c r="E25" s="180"/>
      <c r="F25" s="180"/>
      <c r="G25" s="13">
        <v>18</v>
      </c>
      <c r="H25" s="29">
        <v>236631</v>
      </c>
      <c r="I25" s="29">
        <v>236631</v>
      </c>
      <c r="J25" s="29">
        <v>301935</v>
      </c>
      <c r="K25" s="29">
        <v>301935</v>
      </c>
    </row>
    <row r="26" spans="1:11" x14ac:dyDescent="0.2">
      <c r="A26" s="184" t="s">
        <v>407</v>
      </c>
      <c r="B26" s="184"/>
      <c r="C26" s="184"/>
      <c r="D26" s="184"/>
      <c r="E26" s="184"/>
      <c r="F26" s="184"/>
      <c r="G26" s="14">
        <v>19</v>
      </c>
      <c r="H26" s="111">
        <f>H27+H28</f>
        <v>0</v>
      </c>
      <c r="I26" s="111">
        <f>I27+I28</f>
        <v>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0</v>
      </c>
      <c r="I28" s="29">
        <v>0</v>
      </c>
      <c r="J28" s="29">
        <v>0</v>
      </c>
      <c r="K28" s="29">
        <v>0</v>
      </c>
    </row>
    <row r="29" spans="1:11" x14ac:dyDescent="0.2">
      <c r="A29" s="184" t="s">
        <v>408</v>
      </c>
      <c r="B29" s="184"/>
      <c r="C29" s="184"/>
      <c r="D29" s="184"/>
      <c r="E29" s="184"/>
      <c r="F29" s="184"/>
      <c r="G29" s="14">
        <v>22</v>
      </c>
      <c r="H29" s="111">
        <f>SUM(H30:H35)</f>
        <v>0</v>
      </c>
      <c r="I29" s="111">
        <f>SUM(I30:I35)</f>
        <v>0</v>
      </c>
      <c r="J29" s="111">
        <f>SUM(J30:J35)</f>
        <v>0</v>
      </c>
      <c r="K29" s="111">
        <f>SUM(K30:K35)</f>
        <v>0</v>
      </c>
    </row>
    <row r="30" spans="1:11" x14ac:dyDescent="0.2">
      <c r="A30" s="212" t="s">
        <v>187</v>
      </c>
      <c r="B30" s="212"/>
      <c r="C30" s="212"/>
      <c r="D30" s="212"/>
      <c r="E30" s="212"/>
      <c r="F30" s="212"/>
      <c r="G30" s="13">
        <v>23</v>
      </c>
      <c r="H30" s="29">
        <v>0</v>
      </c>
      <c r="I30" s="29">
        <v>0</v>
      </c>
      <c r="J30" s="29">
        <v>0</v>
      </c>
      <c r="K30" s="29">
        <v>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133</v>
      </c>
      <c r="I36" s="29">
        <v>133</v>
      </c>
      <c r="J36" s="29">
        <v>0</v>
      </c>
      <c r="K36" s="29">
        <v>0</v>
      </c>
    </row>
    <row r="37" spans="1:11" x14ac:dyDescent="0.2">
      <c r="A37" s="210" t="s">
        <v>409</v>
      </c>
      <c r="B37" s="211"/>
      <c r="C37" s="211"/>
      <c r="D37" s="211"/>
      <c r="E37" s="211"/>
      <c r="F37" s="211"/>
      <c r="G37" s="14">
        <v>30</v>
      </c>
      <c r="H37" s="111">
        <f>SUM(H38:H47)</f>
        <v>43708</v>
      </c>
      <c r="I37" s="111">
        <f>SUM(I38:I47)</f>
        <v>43708</v>
      </c>
      <c r="J37" s="111">
        <f>SUM(J38:J47)</f>
        <v>3451</v>
      </c>
      <c r="K37" s="111">
        <f>SUM(K38:K47)</f>
        <v>3451</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0</v>
      </c>
      <c r="I41" s="29">
        <v>0</v>
      </c>
      <c r="J41" s="29">
        <v>0</v>
      </c>
      <c r="K41" s="29">
        <v>0</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12</v>
      </c>
      <c r="I44" s="29">
        <v>12</v>
      </c>
      <c r="J44" s="29">
        <v>809</v>
      </c>
      <c r="K44" s="29">
        <v>809</v>
      </c>
    </row>
    <row r="45" spans="1:11" x14ac:dyDescent="0.2">
      <c r="A45" s="180" t="s">
        <v>201</v>
      </c>
      <c r="B45" s="180"/>
      <c r="C45" s="180"/>
      <c r="D45" s="180"/>
      <c r="E45" s="180"/>
      <c r="F45" s="180"/>
      <c r="G45" s="13">
        <v>38</v>
      </c>
      <c r="H45" s="29">
        <v>42726</v>
      </c>
      <c r="I45" s="29">
        <v>42726</v>
      </c>
      <c r="J45" s="29">
        <v>2642</v>
      </c>
      <c r="K45" s="29">
        <v>2642</v>
      </c>
    </row>
    <row r="46" spans="1:11" x14ac:dyDescent="0.2">
      <c r="A46" s="180" t="s">
        <v>202</v>
      </c>
      <c r="B46" s="180"/>
      <c r="C46" s="180"/>
      <c r="D46" s="180"/>
      <c r="E46" s="180"/>
      <c r="F46" s="180"/>
      <c r="G46" s="13">
        <v>39</v>
      </c>
      <c r="H46" s="29">
        <v>970</v>
      </c>
      <c r="I46" s="29">
        <v>970</v>
      </c>
      <c r="J46" s="29">
        <v>0</v>
      </c>
      <c r="K46" s="29">
        <v>0</v>
      </c>
    </row>
    <row r="47" spans="1:11" x14ac:dyDescent="0.2">
      <c r="A47" s="180" t="s">
        <v>203</v>
      </c>
      <c r="B47" s="180"/>
      <c r="C47" s="180"/>
      <c r="D47" s="180"/>
      <c r="E47" s="180"/>
      <c r="F47" s="180"/>
      <c r="G47" s="13">
        <v>40</v>
      </c>
      <c r="H47" s="29">
        <v>0</v>
      </c>
      <c r="I47" s="29">
        <v>0</v>
      </c>
      <c r="J47" s="29">
        <v>0</v>
      </c>
      <c r="K47" s="29">
        <v>0</v>
      </c>
    </row>
    <row r="48" spans="1:11" x14ac:dyDescent="0.2">
      <c r="A48" s="210" t="s">
        <v>410</v>
      </c>
      <c r="B48" s="211"/>
      <c r="C48" s="211"/>
      <c r="D48" s="211"/>
      <c r="E48" s="211"/>
      <c r="F48" s="211"/>
      <c r="G48" s="14">
        <v>41</v>
      </c>
      <c r="H48" s="111">
        <f>SUM(H49:H55)</f>
        <v>156484</v>
      </c>
      <c r="I48" s="111">
        <f>SUM(I49:I55)</f>
        <v>156484</v>
      </c>
      <c r="J48" s="111">
        <f>SUM(J49:J55)</f>
        <v>484523</v>
      </c>
      <c r="K48" s="111">
        <f>SUM(K49:K55)</f>
        <v>484523</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128606</v>
      </c>
      <c r="I51" s="29">
        <v>128606</v>
      </c>
      <c r="J51" s="29">
        <v>184352</v>
      </c>
      <c r="K51" s="29">
        <v>184352</v>
      </c>
    </row>
    <row r="52" spans="1:11" x14ac:dyDescent="0.2">
      <c r="A52" s="206" t="s">
        <v>207</v>
      </c>
      <c r="B52" s="206"/>
      <c r="C52" s="206"/>
      <c r="D52" s="206"/>
      <c r="E52" s="206"/>
      <c r="F52" s="206"/>
      <c r="G52" s="13">
        <v>45</v>
      </c>
      <c r="H52" s="29">
        <v>26645</v>
      </c>
      <c r="I52" s="29">
        <v>26645</v>
      </c>
      <c r="J52" s="29">
        <v>300138</v>
      </c>
      <c r="K52" s="29">
        <v>300138</v>
      </c>
    </row>
    <row r="53" spans="1:11" x14ac:dyDescent="0.2">
      <c r="A53" s="206" t="s">
        <v>208</v>
      </c>
      <c r="B53" s="206"/>
      <c r="C53" s="206"/>
      <c r="D53" s="206"/>
      <c r="E53" s="206"/>
      <c r="F53" s="206"/>
      <c r="G53" s="13">
        <v>46</v>
      </c>
      <c r="H53" s="29">
        <v>1233</v>
      </c>
      <c r="I53" s="29">
        <v>1233</v>
      </c>
      <c r="J53" s="29">
        <v>33</v>
      </c>
      <c r="K53" s="29">
        <v>33</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24967432</v>
      </c>
      <c r="I60" s="111">
        <f t="shared" ref="I60:K60" si="0">I8+I37+I56+I57</f>
        <v>24967432</v>
      </c>
      <c r="J60" s="111">
        <f t="shared" si="0"/>
        <v>22840058</v>
      </c>
      <c r="K60" s="111">
        <f t="shared" si="0"/>
        <v>22840058</v>
      </c>
    </row>
    <row r="61" spans="1:11" x14ac:dyDescent="0.2">
      <c r="A61" s="210" t="s">
        <v>412</v>
      </c>
      <c r="B61" s="211"/>
      <c r="C61" s="211"/>
      <c r="D61" s="211"/>
      <c r="E61" s="211"/>
      <c r="F61" s="211"/>
      <c r="G61" s="14">
        <v>54</v>
      </c>
      <c r="H61" s="111">
        <f>H14+H48+H58+H59</f>
        <v>22444408</v>
      </c>
      <c r="I61" s="111">
        <f t="shared" ref="I61:K61" si="1">I14+I48+I58+I59</f>
        <v>22444408</v>
      </c>
      <c r="J61" s="111">
        <f t="shared" si="1"/>
        <v>19503575</v>
      </c>
      <c r="K61" s="111">
        <f t="shared" si="1"/>
        <v>19503575</v>
      </c>
    </row>
    <row r="62" spans="1:11" x14ac:dyDescent="0.2">
      <c r="A62" s="210" t="s">
        <v>413</v>
      </c>
      <c r="B62" s="211"/>
      <c r="C62" s="211"/>
      <c r="D62" s="211"/>
      <c r="E62" s="211"/>
      <c r="F62" s="211"/>
      <c r="G62" s="14">
        <v>55</v>
      </c>
      <c r="H62" s="111">
        <f>H60-H61</f>
        <v>2523024</v>
      </c>
      <c r="I62" s="111">
        <f t="shared" ref="I62:K62" si="2">I60-I61</f>
        <v>2523024</v>
      </c>
      <c r="J62" s="111">
        <f t="shared" si="2"/>
        <v>3336483</v>
      </c>
      <c r="K62" s="111">
        <f t="shared" si="2"/>
        <v>3336483</v>
      </c>
    </row>
    <row r="63" spans="1:11" x14ac:dyDescent="0.2">
      <c r="A63" s="209" t="s">
        <v>415</v>
      </c>
      <c r="B63" s="209"/>
      <c r="C63" s="209"/>
      <c r="D63" s="209"/>
      <c r="E63" s="209"/>
      <c r="F63" s="209"/>
      <c r="G63" s="14">
        <v>56</v>
      </c>
      <c r="H63" s="111">
        <f>+IF((H60-H61)&gt;0,(H60-H61),0)</f>
        <v>2523024</v>
      </c>
      <c r="I63" s="111">
        <f t="shared" ref="I63:K63" si="3">+IF((I60-I61)&gt;0,(I60-I61),0)</f>
        <v>2523024</v>
      </c>
      <c r="J63" s="111">
        <f t="shared" si="3"/>
        <v>3336483</v>
      </c>
      <c r="K63" s="111">
        <f t="shared" si="3"/>
        <v>3336483</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2523024</v>
      </c>
      <c r="I66" s="111">
        <f t="shared" ref="I66:K66" si="5">I62-I65</f>
        <v>2523024</v>
      </c>
      <c r="J66" s="111">
        <f t="shared" si="5"/>
        <v>3336483</v>
      </c>
      <c r="K66" s="111">
        <f t="shared" si="5"/>
        <v>3336483</v>
      </c>
    </row>
    <row r="67" spans="1:11" x14ac:dyDescent="0.2">
      <c r="A67" s="209" t="s">
        <v>417</v>
      </c>
      <c r="B67" s="209"/>
      <c r="C67" s="209"/>
      <c r="D67" s="209"/>
      <c r="E67" s="209"/>
      <c r="F67" s="209"/>
      <c r="G67" s="14">
        <v>60</v>
      </c>
      <c r="H67" s="111">
        <f>+IF((H62-H65)&gt;0,(H62-H65),0)</f>
        <v>2523024</v>
      </c>
      <c r="I67" s="111">
        <f t="shared" ref="I67:K67" si="6">+IF((I62-I65)&gt;0,(I62-I65),0)</f>
        <v>2523024</v>
      </c>
      <c r="J67" s="111">
        <f t="shared" si="6"/>
        <v>3336483</v>
      </c>
      <c r="K67" s="111">
        <f t="shared" si="6"/>
        <v>3336483</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2523024</v>
      </c>
      <c r="I85" s="113">
        <f>I86+I87</f>
        <v>2523024</v>
      </c>
      <c r="J85" s="113">
        <f>J86+J87</f>
        <v>3336483</v>
      </c>
      <c r="K85" s="113">
        <f>K86+K87</f>
        <v>3336483</v>
      </c>
    </row>
    <row r="86" spans="1:11" x14ac:dyDescent="0.2">
      <c r="A86" s="202" t="s">
        <v>222</v>
      </c>
      <c r="B86" s="202"/>
      <c r="C86" s="202"/>
      <c r="D86" s="202"/>
      <c r="E86" s="202"/>
      <c r="F86" s="202"/>
      <c r="G86" s="13">
        <v>76</v>
      </c>
      <c r="H86" s="34">
        <f>H66</f>
        <v>2523024</v>
      </c>
      <c r="I86" s="34">
        <f t="shared" ref="I86:K86" si="8">I66</f>
        <v>2523024</v>
      </c>
      <c r="J86" s="34">
        <f t="shared" si="8"/>
        <v>3336483</v>
      </c>
      <c r="K86" s="34">
        <f t="shared" si="8"/>
        <v>3336483</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v>0</v>
      </c>
      <c r="I89" s="34">
        <v>0</v>
      </c>
      <c r="J89" s="34">
        <v>0</v>
      </c>
      <c r="K89" s="34">
        <v>0</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0</v>
      </c>
      <c r="I109" s="113">
        <f>I89+I108</f>
        <v>0</v>
      </c>
      <c r="J109" s="113">
        <f t="shared" ref="J109:K109" si="12">J89+J108</f>
        <v>0</v>
      </c>
      <c r="K109" s="113">
        <f t="shared" si="12"/>
        <v>0</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2523024</v>
      </c>
      <c r="I111" s="113">
        <f>I112+I113</f>
        <v>2523024</v>
      </c>
      <c r="J111" s="113">
        <f>J112+J113</f>
        <v>3336483</v>
      </c>
      <c r="K111" s="113">
        <f>K112+K113</f>
        <v>3336483</v>
      </c>
    </row>
    <row r="112" spans="1:11" x14ac:dyDescent="0.2">
      <c r="A112" s="202" t="s">
        <v>227</v>
      </c>
      <c r="B112" s="202"/>
      <c r="C112" s="202"/>
      <c r="D112" s="202"/>
      <c r="E112" s="202"/>
      <c r="F112" s="202"/>
      <c r="G112" s="13">
        <v>100</v>
      </c>
      <c r="H112" s="34">
        <f>H86</f>
        <v>2523024</v>
      </c>
      <c r="I112" s="34">
        <f t="shared" ref="I112:K112" si="13">I86</f>
        <v>2523024</v>
      </c>
      <c r="J112" s="34">
        <f t="shared" si="13"/>
        <v>3336483</v>
      </c>
      <c r="K112" s="34">
        <f t="shared" si="13"/>
        <v>3336483</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1" sqref="H5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518</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519</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2523024</v>
      </c>
      <c r="I8" s="37">
        <f>'P&amp;L'!K62</f>
        <v>3336483</v>
      </c>
    </row>
    <row r="9" spans="1:9" ht="12.75" customHeight="1" x14ac:dyDescent="0.2">
      <c r="A9" s="252" t="s">
        <v>238</v>
      </c>
      <c r="B9" s="253"/>
      <c r="C9" s="253"/>
      <c r="D9" s="253"/>
      <c r="E9" s="253"/>
      <c r="F9" s="254"/>
      <c r="G9" s="21">
        <v>2</v>
      </c>
      <c r="H9" s="38">
        <f>H10+H11+H12+H13+H14+H15+H16+H17</f>
        <v>668968</v>
      </c>
      <c r="I9" s="38">
        <f>I10+I11+I12+I13+I14+I15+I16+I17</f>
        <v>1066371</v>
      </c>
    </row>
    <row r="10" spans="1:9" ht="12.75" customHeight="1" x14ac:dyDescent="0.2">
      <c r="A10" s="249" t="s">
        <v>239</v>
      </c>
      <c r="B10" s="250"/>
      <c r="C10" s="250"/>
      <c r="D10" s="250"/>
      <c r="E10" s="250"/>
      <c r="F10" s="251"/>
      <c r="G10" s="22">
        <v>3</v>
      </c>
      <c r="H10" s="39">
        <v>558091</v>
      </c>
      <c r="I10" s="39">
        <v>601310</v>
      </c>
    </row>
    <row r="11" spans="1:9" ht="22.15" customHeight="1" x14ac:dyDescent="0.2">
      <c r="A11" s="249" t="s">
        <v>240</v>
      </c>
      <c r="B11" s="250"/>
      <c r="C11" s="250"/>
      <c r="D11" s="250"/>
      <c r="E11" s="250"/>
      <c r="F11" s="251"/>
      <c r="G11" s="22">
        <v>4</v>
      </c>
      <c r="H11" s="39">
        <v>-21699</v>
      </c>
      <c r="I11" s="39">
        <v>0</v>
      </c>
    </row>
    <row r="12" spans="1:9" ht="23.45" customHeight="1" x14ac:dyDescent="0.2">
      <c r="A12" s="249" t="s">
        <v>241</v>
      </c>
      <c r="B12" s="250"/>
      <c r="C12" s="250"/>
      <c r="D12" s="250"/>
      <c r="E12" s="250"/>
      <c r="F12" s="251"/>
      <c r="G12" s="22">
        <v>5</v>
      </c>
      <c r="H12" s="39">
        <v>0</v>
      </c>
      <c r="I12" s="39">
        <v>0</v>
      </c>
    </row>
    <row r="13" spans="1:9" ht="12.75" customHeight="1" x14ac:dyDescent="0.2">
      <c r="A13" s="249" t="s">
        <v>242</v>
      </c>
      <c r="B13" s="250"/>
      <c r="C13" s="250"/>
      <c r="D13" s="250"/>
      <c r="E13" s="250"/>
      <c r="F13" s="251"/>
      <c r="G13" s="22">
        <v>6</v>
      </c>
      <c r="H13" s="39">
        <v>-12</v>
      </c>
      <c r="I13" s="39">
        <v>-809</v>
      </c>
    </row>
    <row r="14" spans="1:9" ht="12.75" customHeight="1" x14ac:dyDescent="0.2">
      <c r="A14" s="249" t="s">
        <v>243</v>
      </c>
      <c r="B14" s="250"/>
      <c r="C14" s="250"/>
      <c r="D14" s="250"/>
      <c r="E14" s="250"/>
      <c r="F14" s="251"/>
      <c r="G14" s="22">
        <v>7</v>
      </c>
      <c r="H14" s="39">
        <v>128606</v>
      </c>
      <c r="I14" s="39">
        <v>184352</v>
      </c>
    </row>
    <row r="15" spans="1:9" ht="12.75" customHeight="1" x14ac:dyDescent="0.2">
      <c r="A15" s="249" t="s">
        <v>244</v>
      </c>
      <c r="B15" s="250"/>
      <c r="C15" s="250"/>
      <c r="D15" s="250"/>
      <c r="E15" s="250"/>
      <c r="F15" s="251"/>
      <c r="G15" s="22">
        <v>8</v>
      </c>
      <c r="H15" s="39">
        <v>0</v>
      </c>
      <c r="I15" s="39">
        <v>0</v>
      </c>
    </row>
    <row r="16" spans="1:9" ht="12.75" customHeight="1" x14ac:dyDescent="0.2">
      <c r="A16" s="249" t="s">
        <v>245</v>
      </c>
      <c r="B16" s="250"/>
      <c r="C16" s="250"/>
      <c r="D16" s="250"/>
      <c r="E16" s="250"/>
      <c r="F16" s="251"/>
      <c r="G16" s="22">
        <v>9</v>
      </c>
      <c r="H16" s="39">
        <v>3982</v>
      </c>
      <c r="I16" s="39">
        <v>299541</v>
      </c>
    </row>
    <row r="17" spans="1:9" ht="25.15" customHeight="1" x14ac:dyDescent="0.2">
      <c r="A17" s="249" t="s">
        <v>246</v>
      </c>
      <c r="B17" s="250"/>
      <c r="C17" s="250"/>
      <c r="D17" s="250"/>
      <c r="E17" s="250"/>
      <c r="F17" s="251"/>
      <c r="G17" s="22">
        <v>10</v>
      </c>
      <c r="H17" s="39">
        <v>0</v>
      </c>
      <c r="I17" s="39">
        <v>-18023</v>
      </c>
    </row>
    <row r="18" spans="1:9" ht="28.15" customHeight="1" x14ac:dyDescent="0.2">
      <c r="A18" s="228" t="s">
        <v>247</v>
      </c>
      <c r="B18" s="229"/>
      <c r="C18" s="229"/>
      <c r="D18" s="229"/>
      <c r="E18" s="229"/>
      <c r="F18" s="230"/>
      <c r="G18" s="21">
        <v>11</v>
      </c>
      <c r="H18" s="38">
        <f>H8+H9</f>
        <v>3191992</v>
      </c>
      <c r="I18" s="38">
        <f>I8+I9</f>
        <v>4402854</v>
      </c>
    </row>
    <row r="19" spans="1:9" ht="12.75" customHeight="1" x14ac:dyDescent="0.2">
      <c r="A19" s="252" t="s">
        <v>248</v>
      </c>
      <c r="B19" s="253"/>
      <c r="C19" s="253"/>
      <c r="D19" s="253"/>
      <c r="E19" s="253"/>
      <c r="F19" s="254"/>
      <c r="G19" s="21">
        <v>12</v>
      </c>
      <c r="H19" s="38">
        <f>H20+H21+H22+H23</f>
        <v>-12215145</v>
      </c>
      <c r="I19" s="38">
        <f>I20+I21+I22+I23</f>
        <v>15081659</v>
      </c>
    </row>
    <row r="20" spans="1:9" ht="12.75" customHeight="1" x14ac:dyDescent="0.2">
      <c r="A20" s="249" t="s">
        <v>249</v>
      </c>
      <c r="B20" s="250"/>
      <c r="C20" s="250"/>
      <c r="D20" s="250"/>
      <c r="E20" s="250"/>
      <c r="F20" s="251"/>
      <c r="G20" s="22">
        <v>13</v>
      </c>
      <c r="H20" s="39">
        <v>155699</v>
      </c>
      <c r="I20" s="39">
        <v>-353985</v>
      </c>
    </row>
    <row r="21" spans="1:9" ht="12.75" customHeight="1" x14ac:dyDescent="0.2">
      <c r="A21" s="249" t="s">
        <v>250</v>
      </c>
      <c r="B21" s="250"/>
      <c r="C21" s="250"/>
      <c r="D21" s="250"/>
      <c r="E21" s="250"/>
      <c r="F21" s="251"/>
      <c r="G21" s="22">
        <v>14</v>
      </c>
      <c r="H21" s="39">
        <v>-12313746</v>
      </c>
      <c r="I21" s="39">
        <v>1536191</v>
      </c>
    </row>
    <row r="22" spans="1:9" ht="12.75" customHeight="1" x14ac:dyDescent="0.2">
      <c r="A22" s="249" t="s">
        <v>251</v>
      </c>
      <c r="B22" s="250"/>
      <c r="C22" s="250"/>
      <c r="D22" s="250"/>
      <c r="E22" s="250"/>
      <c r="F22" s="251"/>
      <c r="G22" s="22">
        <v>15</v>
      </c>
      <c r="H22" s="39">
        <v>-198479</v>
      </c>
      <c r="I22" s="39">
        <v>-60667</v>
      </c>
    </row>
    <row r="23" spans="1:9" ht="12.75" customHeight="1" x14ac:dyDescent="0.2">
      <c r="A23" s="249" t="s">
        <v>252</v>
      </c>
      <c r="B23" s="250"/>
      <c r="C23" s="250"/>
      <c r="D23" s="250"/>
      <c r="E23" s="250"/>
      <c r="F23" s="251"/>
      <c r="G23" s="22">
        <v>16</v>
      </c>
      <c r="H23" s="39">
        <v>141381</v>
      </c>
      <c r="I23" s="39">
        <v>13960120</v>
      </c>
    </row>
    <row r="24" spans="1:9" ht="12.75" customHeight="1" x14ac:dyDescent="0.2">
      <c r="A24" s="228" t="s">
        <v>253</v>
      </c>
      <c r="B24" s="229"/>
      <c r="C24" s="229"/>
      <c r="D24" s="229"/>
      <c r="E24" s="229"/>
      <c r="F24" s="230"/>
      <c r="G24" s="21">
        <v>17</v>
      </c>
      <c r="H24" s="38">
        <f>H18+H19</f>
        <v>-9023153</v>
      </c>
      <c r="I24" s="38">
        <f>I18+I19</f>
        <v>19484513</v>
      </c>
    </row>
    <row r="25" spans="1:9" ht="12.75" customHeight="1" x14ac:dyDescent="0.2">
      <c r="A25" s="240" t="s">
        <v>254</v>
      </c>
      <c r="B25" s="241"/>
      <c r="C25" s="241"/>
      <c r="D25" s="241"/>
      <c r="E25" s="241"/>
      <c r="F25" s="242"/>
      <c r="G25" s="22">
        <v>18</v>
      </c>
      <c r="H25" s="39">
        <v>-128606</v>
      </c>
      <c r="I25" s="39">
        <v>-184352</v>
      </c>
    </row>
    <row r="26" spans="1:9" ht="12.75" customHeight="1" x14ac:dyDescent="0.2">
      <c r="A26" s="240" t="s">
        <v>255</v>
      </c>
      <c r="B26" s="241"/>
      <c r="C26" s="241"/>
      <c r="D26" s="241"/>
      <c r="E26" s="241"/>
      <c r="F26" s="242"/>
      <c r="G26" s="22">
        <v>19</v>
      </c>
      <c r="H26" s="39">
        <v>-3412</v>
      </c>
      <c r="I26" s="39">
        <v>-178934</v>
      </c>
    </row>
    <row r="27" spans="1:9" ht="25.9" customHeight="1" x14ac:dyDescent="0.2">
      <c r="A27" s="231" t="s">
        <v>256</v>
      </c>
      <c r="B27" s="232"/>
      <c r="C27" s="232"/>
      <c r="D27" s="232"/>
      <c r="E27" s="232"/>
      <c r="F27" s="233"/>
      <c r="G27" s="23">
        <v>20</v>
      </c>
      <c r="H27" s="40">
        <f>H24+H25+H26</f>
        <v>-9155171</v>
      </c>
      <c r="I27" s="40">
        <f>I24+I25+I26</f>
        <v>19121227</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120079</v>
      </c>
      <c r="I29" s="41">
        <v>0</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12</v>
      </c>
      <c r="I31" s="42">
        <v>809</v>
      </c>
    </row>
    <row r="32" spans="1:9" ht="12.75" customHeight="1" x14ac:dyDescent="0.2">
      <c r="A32" s="240" t="s">
        <v>261</v>
      </c>
      <c r="B32" s="241"/>
      <c r="C32" s="241"/>
      <c r="D32" s="241"/>
      <c r="E32" s="241"/>
      <c r="F32" s="242"/>
      <c r="G32" s="22">
        <v>24</v>
      </c>
      <c r="H32" s="42">
        <v>0</v>
      </c>
      <c r="I32" s="42">
        <v>0</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0</v>
      </c>
      <c r="I34" s="42">
        <v>0</v>
      </c>
    </row>
    <row r="35" spans="1:9" ht="26.45" customHeight="1" x14ac:dyDescent="0.2">
      <c r="A35" s="228" t="s">
        <v>264</v>
      </c>
      <c r="B35" s="229"/>
      <c r="C35" s="229"/>
      <c r="D35" s="229"/>
      <c r="E35" s="229"/>
      <c r="F35" s="230"/>
      <c r="G35" s="21">
        <v>27</v>
      </c>
      <c r="H35" s="43">
        <f>H29+H30+H31+H32+H33+H34</f>
        <v>120091</v>
      </c>
      <c r="I35" s="43">
        <f>I29+I30+I31+I32+I33+I34</f>
        <v>809</v>
      </c>
    </row>
    <row r="36" spans="1:9" ht="22.9" customHeight="1" x14ac:dyDescent="0.2">
      <c r="A36" s="240" t="s">
        <v>265</v>
      </c>
      <c r="B36" s="241"/>
      <c r="C36" s="241"/>
      <c r="D36" s="241"/>
      <c r="E36" s="241"/>
      <c r="F36" s="242"/>
      <c r="G36" s="22">
        <v>28</v>
      </c>
      <c r="H36" s="42">
        <v>-1137663</v>
      </c>
      <c r="I36" s="42">
        <v>-833505</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0</v>
      </c>
    </row>
    <row r="39" spans="1:9" ht="12.75" customHeight="1" x14ac:dyDescent="0.2">
      <c r="A39" s="240" t="s">
        <v>268</v>
      </c>
      <c r="B39" s="241"/>
      <c r="C39" s="241"/>
      <c r="D39" s="241"/>
      <c r="E39" s="241"/>
      <c r="F39" s="242"/>
      <c r="G39" s="22">
        <v>31</v>
      </c>
      <c r="H39" s="42">
        <v>0</v>
      </c>
      <c r="I39" s="42">
        <v>0</v>
      </c>
    </row>
    <row r="40" spans="1:9" ht="12.75" customHeight="1" x14ac:dyDescent="0.2">
      <c r="A40" s="240" t="s">
        <v>269</v>
      </c>
      <c r="B40" s="241"/>
      <c r="C40" s="241"/>
      <c r="D40" s="241"/>
      <c r="E40" s="241"/>
      <c r="F40" s="242"/>
      <c r="G40" s="22">
        <v>32</v>
      </c>
      <c r="H40" s="42">
        <v>0</v>
      </c>
      <c r="I40" s="42">
        <v>-3008720</v>
      </c>
    </row>
    <row r="41" spans="1:9" ht="24" customHeight="1" x14ac:dyDescent="0.2">
      <c r="A41" s="228" t="s">
        <v>270</v>
      </c>
      <c r="B41" s="229"/>
      <c r="C41" s="229"/>
      <c r="D41" s="229"/>
      <c r="E41" s="229"/>
      <c r="F41" s="230"/>
      <c r="G41" s="21">
        <v>33</v>
      </c>
      <c r="H41" s="43">
        <f>H36+H37+H38+H39+H40</f>
        <v>-1137663</v>
      </c>
      <c r="I41" s="43">
        <f>I36+I37+I38+I39+I40</f>
        <v>-3842225</v>
      </c>
    </row>
    <row r="42" spans="1:9" ht="29.45" customHeight="1" x14ac:dyDescent="0.2">
      <c r="A42" s="231" t="s">
        <v>271</v>
      </c>
      <c r="B42" s="232"/>
      <c r="C42" s="232"/>
      <c r="D42" s="232"/>
      <c r="E42" s="232"/>
      <c r="F42" s="233"/>
      <c r="G42" s="23">
        <v>34</v>
      </c>
      <c r="H42" s="44">
        <f>H35+H41</f>
        <v>-1017572</v>
      </c>
      <c r="I42" s="44">
        <f>I35+I41</f>
        <v>-3841416</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7875</v>
      </c>
      <c r="I46" s="42">
        <v>0</v>
      </c>
    </row>
    <row r="47" spans="1:9" ht="12.75" customHeight="1" x14ac:dyDescent="0.2">
      <c r="A47" s="240" t="s">
        <v>276</v>
      </c>
      <c r="B47" s="241"/>
      <c r="C47" s="241"/>
      <c r="D47" s="241"/>
      <c r="E47" s="241"/>
      <c r="F47" s="242"/>
      <c r="G47" s="22">
        <v>38</v>
      </c>
      <c r="H47" s="42">
        <v>0</v>
      </c>
      <c r="I47" s="42">
        <v>0</v>
      </c>
    </row>
    <row r="48" spans="1:9" ht="22.15" customHeight="1" x14ac:dyDescent="0.2">
      <c r="A48" s="228" t="s">
        <v>277</v>
      </c>
      <c r="B48" s="229"/>
      <c r="C48" s="229"/>
      <c r="D48" s="229"/>
      <c r="E48" s="229"/>
      <c r="F48" s="230"/>
      <c r="G48" s="21">
        <v>39</v>
      </c>
      <c r="H48" s="43">
        <f>H44+H45+H46+H47</f>
        <v>7875</v>
      </c>
      <c r="I48" s="43">
        <f>I44+I45+I46+I47</f>
        <v>0</v>
      </c>
    </row>
    <row r="49" spans="1:9" ht="24.6" customHeight="1" x14ac:dyDescent="0.2">
      <c r="A49" s="240" t="s">
        <v>278</v>
      </c>
      <c r="B49" s="241"/>
      <c r="C49" s="241"/>
      <c r="D49" s="241"/>
      <c r="E49" s="241"/>
      <c r="F49" s="242"/>
      <c r="G49" s="22">
        <v>40</v>
      </c>
      <c r="H49" s="42">
        <v>-267573</v>
      </c>
      <c r="I49" s="42">
        <v>-4287814</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-140812</v>
      </c>
      <c r="I53" s="42">
        <v>-140939</v>
      </c>
    </row>
    <row r="54" spans="1:9" ht="30.6" customHeight="1" x14ac:dyDescent="0.2">
      <c r="A54" s="228" t="s">
        <v>283</v>
      </c>
      <c r="B54" s="229"/>
      <c r="C54" s="229"/>
      <c r="D54" s="229"/>
      <c r="E54" s="229"/>
      <c r="F54" s="230"/>
      <c r="G54" s="21">
        <v>45</v>
      </c>
      <c r="H54" s="43">
        <f>H49+H50+H51+H52+H53</f>
        <v>-408385</v>
      </c>
      <c r="I54" s="43">
        <f>I49+I50+I51+I52+I53</f>
        <v>-4428753</v>
      </c>
    </row>
    <row r="55" spans="1:9" ht="29.45" customHeight="1" x14ac:dyDescent="0.2">
      <c r="A55" s="243" t="s">
        <v>284</v>
      </c>
      <c r="B55" s="244"/>
      <c r="C55" s="244"/>
      <c r="D55" s="244"/>
      <c r="E55" s="244"/>
      <c r="F55" s="245"/>
      <c r="G55" s="21">
        <v>46</v>
      </c>
      <c r="H55" s="43">
        <f>H48+H54</f>
        <v>-400510</v>
      </c>
      <c r="I55" s="43">
        <f>I48+I54</f>
        <v>-4428753</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-10573253</v>
      </c>
      <c r="I57" s="43">
        <f>I27+I42+I55+I56</f>
        <v>10851058</v>
      </c>
    </row>
    <row r="58" spans="1:9" ht="24" customHeight="1" x14ac:dyDescent="0.2">
      <c r="A58" s="246" t="s">
        <v>287</v>
      </c>
      <c r="B58" s="247"/>
      <c r="C58" s="247"/>
      <c r="D58" s="247"/>
      <c r="E58" s="247"/>
      <c r="F58" s="248"/>
      <c r="G58" s="22">
        <v>49</v>
      </c>
      <c r="H58" s="42">
        <v>16196147</v>
      </c>
      <c r="I58" s="42">
        <v>5940615</v>
      </c>
    </row>
    <row r="59" spans="1:9" ht="31.15" customHeight="1" x14ac:dyDescent="0.2">
      <c r="A59" s="231" t="s">
        <v>288</v>
      </c>
      <c r="B59" s="232"/>
      <c r="C59" s="232"/>
      <c r="D59" s="232"/>
      <c r="E59" s="232"/>
      <c r="F59" s="233"/>
      <c r="G59" s="23">
        <v>50</v>
      </c>
      <c r="H59" s="44">
        <f>H57+H58</f>
        <v>5622894</v>
      </c>
      <c r="I59" s="44">
        <f>I57+I58</f>
        <v>16791673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115" zoomScaleNormal="100" zoomScaleSheetLayoutView="115" workbookViewId="0">
      <selection activeCell="V41" sqref="V4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44927</v>
      </c>
      <c r="F2" s="4" t="s">
        <v>327</v>
      </c>
      <c r="G2" s="9">
        <v>45016</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13779742</v>
      </c>
      <c r="V7" s="56">
        <v>3660684</v>
      </c>
      <c r="W7" s="57">
        <f>H7+I7+J7+K7-L7+M7+N7+O7+P7+Q7+R7+U7+V7+S7+T7</f>
        <v>56790251</v>
      </c>
      <c r="X7" s="56">
        <v>0</v>
      </c>
      <c r="Y7" s="57">
        <f>W7+X7</f>
        <v>56790251</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13779742</v>
      </c>
      <c r="V10" s="57">
        <f t="shared" si="2"/>
        <v>3660684</v>
      </c>
      <c r="W10" s="57">
        <f t="shared" si="2"/>
        <v>56790251</v>
      </c>
      <c r="X10" s="57">
        <f t="shared" si="2"/>
        <v>0</v>
      </c>
      <c r="Y10" s="57">
        <f t="shared" si="2"/>
        <v>56790251</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6983631</v>
      </c>
      <c r="W11" s="57">
        <f t="shared" ref="W11:W29" si="3">H11+I11+J11+K11-L11+M11+N11+O11+P11+Q11+R11+U11+V11+S11+T11</f>
        <v>6983631</v>
      </c>
      <c r="X11" s="56">
        <v>0</v>
      </c>
      <c r="Y11" s="57">
        <f t="shared" ref="Y11:Y29" si="4">W11+X11</f>
        <v>6983631</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3660684</v>
      </c>
      <c r="V27" s="56">
        <f>-V7</f>
        <v>-3660684</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22454947</v>
      </c>
      <c r="I30" s="59">
        <f t="shared" ref="I30:Y30" si="5">SUM(I10:I29)</f>
        <v>11693820</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17440426</v>
      </c>
      <c r="V30" s="59">
        <f t="shared" si="5"/>
        <v>6983631</v>
      </c>
      <c r="W30" s="59">
        <f t="shared" si="5"/>
        <v>63773882</v>
      </c>
      <c r="X30" s="59">
        <f t="shared" si="5"/>
        <v>0</v>
      </c>
      <c r="Y30" s="59">
        <f t="shared" si="5"/>
        <v>63773882</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6983631</v>
      </c>
      <c r="W33" s="57">
        <f t="shared" si="7"/>
        <v>6983631</v>
      </c>
      <c r="X33" s="57">
        <f t="shared" si="7"/>
        <v>0</v>
      </c>
      <c r="Y33" s="57">
        <f t="shared" si="7"/>
        <v>6983631</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3660684</v>
      </c>
      <c r="V34" s="59">
        <f t="shared" si="8"/>
        <v>-3660684</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22454947</v>
      </c>
      <c r="I36" s="56">
        <f>'Balance sheet'!H77</f>
        <v>11693820</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18802777</v>
      </c>
      <c r="V36" s="56">
        <f>'Balance sheet'!H95</f>
        <v>6983631</v>
      </c>
      <c r="W36" s="57">
        <f>H36+I36+J36+K36-L36+M36+N36+O36+P36+Q36+R36+U36+V36+S36+T36</f>
        <v>65136233</v>
      </c>
      <c r="X36" s="56">
        <v>0</v>
      </c>
      <c r="Y36" s="57">
        <f t="shared" ref="Y36:Y38" si="9">W36+X36</f>
        <v>65136233</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22454947</v>
      </c>
      <c r="I39" s="57">
        <f t="shared" ref="I39:Y39" si="11">I36+I37+I38</f>
        <v>11693820</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18802777</v>
      </c>
      <c r="V39" s="57">
        <f t="shared" si="11"/>
        <v>6983631</v>
      </c>
      <c r="W39" s="57">
        <f t="shared" si="11"/>
        <v>65136233</v>
      </c>
      <c r="X39" s="57">
        <f t="shared" si="11"/>
        <v>0</v>
      </c>
      <c r="Y39" s="57">
        <f t="shared" si="11"/>
        <v>65136233</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3336483</v>
      </c>
      <c r="W40" s="57">
        <f t="shared" ref="W40:W58" si="12">H40+I40+J40+K40-L40+M40+N40+O40+P40+Q40+R40+U40+V40+S40+T40</f>
        <v>3336483</v>
      </c>
      <c r="X40" s="56">
        <v>0</v>
      </c>
      <c r="Y40" s="57">
        <f t="shared" ref="Y40:Y58" si="13">W40+X40</f>
        <v>3336483</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22454947</v>
      </c>
      <c r="I59" s="59">
        <f t="shared" si="14"/>
        <v>11693820</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18802777</v>
      </c>
      <c r="V59" s="59">
        <f>SUM(V39:V58)</f>
        <v>10320114</v>
      </c>
      <c r="W59" s="59">
        <f>SUM(W39:W58)</f>
        <v>68472716</v>
      </c>
      <c r="X59" s="59">
        <f>SUM(X39:X58)</f>
        <v>0</v>
      </c>
      <c r="Y59" s="59">
        <f>SUM(Y39:Y58)</f>
        <v>68472716</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3336483</v>
      </c>
      <c r="W62" s="57">
        <f>W40+W61</f>
        <v>3336483</v>
      </c>
      <c r="X62" s="57">
        <f>X40+X61</f>
        <v>0</v>
      </c>
      <c r="Y62" s="57">
        <f>Y40+Y61</f>
        <v>3336483</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91" workbookViewId="0">
      <selection activeCell="K40" sqref="K40"/>
    </sheetView>
  </sheetViews>
  <sheetFormatPr defaultRowHeight="12.75" x14ac:dyDescent="0.2"/>
  <cols>
    <col min="9" max="9" width="97.5703125" customWidth="1"/>
  </cols>
  <sheetData>
    <row r="1" spans="1:9" x14ac:dyDescent="0.2">
      <c r="A1" s="314" t="s">
        <v>529</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276" customHeight="1" x14ac:dyDescent="0.2">
      <c r="A40" s="315"/>
      <c r="B40" s="315"/>
      <c r="C40" s="315"/>
      <c r="D40" s="315"/>
      <c r="E40" s="315"/>
      <c r="F40" s="315"/>
      <c r="G40" s="315"/>
      <c r="H40" s="315"/>
      <c r="I40" s="315"/>
    </row>
    <row r="41" spans="1:9" ht="409.5" customHeight="1" x14ac:dyDescent="0.2">
      <c r="A41" s="316" t="s">
        <v>528</v>
      </c>
      <c r="B41" s="317"/>
      <c r="C41" s="317"/>
      <c r="D41" s="317"/>
      <c r="E41" s="317"/>
      <c r="F41" s="317"/>
      <c r="G41" s="317"/>
      <c r="H41" s="317"/>
      <c r="I41" s="317"/>
    </row>
    <row r="42" spans="1:9" ht="189"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2023-04-28T07:43:38Z</cp:lastPrinted>
  <dcterms:created xsi:type="dcterms:W3CDTF">2008-10-17T11:51:54Z</dcterms:created>
  <dcterms:modified xsi:type="dcterms:W3CDTF">2023-04-28T10:06:31Z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