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V60" s="1"/>
  <c r="J60"/>
  <c r="K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I47" l="1"/>
  <c r="W60" i="22"/>
  <c r="H47" i="21"/>
  <c r="W57" i="22"/>
  <c r="I33" i="21"/>
  <c r="I27"/>
  <c r="H33"/>
  <c r="H27"/>
  <c r="I16"/>
  <c r="I19" s="1"/>
  <c r="H16"/>
  <c r="H19" s="1"/>
  <c r="I54" i="20"/>
  <c r="H54"/>
  <c r="I48"/>
  <c r="I55" s="1"/>
  <c r="H48"/>
  <c r="H55" s="1"/>
  <c r="I41"/>
  <c r="H41"/>
  <c r="I35"/>
  <c r="H35"/>
  <c r="I19"/>
  <c r="H19"/>
  <c r="H9"/>
  <c r="H18" s="1"/>
  <c r="I9"/>
  <c r="I18" s="1"/>
  <c r="I24" l="1"/>
  <c r="I27" s="1"/>
  <c r="H24"/>
  <c r="H27" s="1"/>
  <c r="I42"/>
  <c r="I57" s="1"/>
  <c r="I59" s="1"/>
  <c r="I34" i="21"/>
  <c r="I49" s="1"/>
  <c r="I51" s="1"/>
  <c r="H42" i="20"/>
  <c r="H57" s="1"/>
  <c r="H59" s="1"/>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I59" i="19" l="1"/>
  <c r="H59"/>
  <c r="H75" i="18"/>
  <c r="H131" s="1"/>
  <c r="H13" i="19"/>
  <c r="H60" s="1"/>
  <c r="H44" i="18"/>
  <c r="I75"/>
  <c r="I131" s="1"/>
  <c r="I13" i="19"/>
  <c r="I60" s="1"/>
  <c r="I44" i="18"/>
  <c r="I38"/>
  <c r="H38"/>
  <c r="I27"/>
  <c r="H27"/>
  <c r="I17"/>
  <c r="H10"/>
  <c r="I10"/>
  <c r="I63" i="19" l="1"/>
  <c r="I62"/>
  <c r="H63"/>
  <c r="H9" i="18"/>
  <c r="H72" s="1"/>
  <c r="H62" i="19"/>
  <c r="H61"/>
  <c r="I61"/>
  <c r="I9" i="18"/>
  <c r="I72" s="1"/>
  <c r="H66" i="19" l="1"/>
  <c r="H67"/>
  <c r="I66"/>
  <c r="I67"/>
  <c r="I65"/>
  <c r="H65"/>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<sst xmlns="http://schemas.openxmlformats.org/spreadsheetml/2006/main" count="513" uniqueCount="452">
  <si>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</si>
  <si>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</si>
  <si>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</si>
  <si>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</si>
  <si>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</si>
  <si>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</si>
  <si>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</si>
  <si>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</si>
  <si>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</si>
  <si>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</si>
  <si>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</si>
  <si>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</si>
  <si>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</si>
  <si>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</si>
  <si>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</si>
  <si>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</si>
  <si>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</si>
  <si>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</si>
  <si>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</si>
  <si>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</si>
  <si>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</si>
  <si>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</si>
  <si>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</si>
  <si>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</si>
  <si>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</si>
  <si>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</si>
  <si>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</si>
  <si>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</si>
  <si>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</si>
  <si>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</si>
  <si>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</si>
  <si>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</si>
  <si>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</si>
  <si>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</si>
  <si>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</si>
  <si>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</si>
  <si>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</si>
  <si>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</si>
  <si>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</si>
  <si>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</si>
  <si>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</si>
  <si>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</si>
  <si>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</si>
  <si>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</si>
  <si>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</si>
  <si>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</si>
  <si>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</si>
  <si>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</si>
  <si>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</si>
  <si>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</si>
  <si>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</si>
  <si>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</si>
  <si>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</si>
  <si>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</si>
  <si>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</si>
  <si>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</si>
  <si>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</si>
  <si>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</si>
  <si>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</si>
  <si>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</si>
  <si>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</si>
  <si>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</si>
  <si>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</si>
  <si>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</si>
  <si>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</si>
  <si>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</si>
  <si>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</si>
  <si>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</si>
  <si>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</si>
  <si>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</si>
  <si>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</si>
  <si>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</si>
  <si>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</si>
  <si>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</si>
  <si>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</si>
  <si>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</si>
  <si>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</si>
  <si>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</si>
  <si>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</si>
  <si>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</si>
  <si>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</si>
  <si>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</si>
  <si>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</si>
  <si>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</si>
  <si>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</si>
  <si>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</si>
  <si>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</si>
  <si>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</si>
  <si>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</si>
  <si>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</si>
  <si>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</si>
  <si>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</si>
  <si>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</si>
  <si>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</si>
  <si>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</si>
  <si>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</si>
  <si>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</si>
  <si>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</si>
  <si>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</si>
  <si>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</si>
  <si>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</si>
  <si>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</si>
  <si>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</si>
  <si>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</si>
  <si>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</si>
  <si>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</si>
  <si>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</si>
  <si>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</si>
  <si>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</si>
  <si>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</si>
  <si>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</si>
  <si>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</si>
  <si>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</si>
  <si>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</si>
  <si>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</si>
  <si>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</si>
  <si>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</si>
  <si>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</si>
  <si>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</si>
  <si>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</si>
  <si>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</si>
  <si>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</si>
  <si>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</si>
  <si>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</si>
  <si>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</si>
  <si>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</si>
  <si>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</si>
  <si>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</si>
  <si>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</si>
  <si>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</si>
  <si>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</si>
  <si>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</si>
  <si>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</si>
  <si>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</si>
  <si>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</si>
  <si>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</si>
  <si>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</si>
  <si>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</si>
  <si>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</si>
  <si>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</si>
  <si>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</si>
  <si>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</si>
  <si>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</si>
  <si>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</si>
  <si>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</si>
  <si>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</si>
  <si>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</si>
  <si>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</si>
  <si>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</si>
  <si>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</si>
  <si>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</si>
  <si>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</si>
  <si>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</si>
  <si>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</si>
  <si>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</si>
  <si>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</si>
  <si>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</si>
  <si>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</si>
  <si>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</si>
  <si>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</si>
  <si>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</si>
  <si>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</si>
  <si>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</si>
  <si>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</si>
  <si>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</si>
  <si>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</si>
  <si>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</si>
  <si>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</si>
  <si>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</si>
  <si>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</si>
  <si>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</si>
  <si>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</si>
  <si>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</si>
  <si>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</si>
  <si>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</si>
  <si>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</si>
  <si>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</si>
  <si>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</si>
  <si>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</si>
  <si>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</si>
  <si>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</si>
  <si>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</si>
  <si>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</si>
  <si>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</si>
  <si>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</si>
  <si>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</si>
  <si>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</si>
  <si>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</si>
  <si>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</si>
  <si>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</si>
  <si>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</si>
  <si>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</si>
  <si>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</si>
  <si>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</si>
  <si>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</si>
  <si>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</si>
  <si>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</si>
  <si>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</si>
  <si>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</si>
  <si>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</si>
  <si>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</si>
  <si>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</si>
  <si>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</si>
  <si>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</si>
  <si>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</si>
  <si>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</si>
  <si>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</si>
  <si>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</si>
  <si>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</si>
  <si>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</si>
  <si>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</si>
  <si>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</si>
  <si>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</si>
  <si>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</si>
  <si>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</si>
  <si>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</si>
  <si>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</si>
  <si>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</si>
  <si>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</si>
  <si>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</si>
  <si>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</si>
  <si>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</si>
  <si>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</si>
  <si>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</si>
  <si>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</si>
  <si>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</si>
  <si>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</si>
  <si>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</si>
  <si>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</si>
  <si>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</si>
  <si>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</si>
  <si>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</si>
  <si>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</si>
  <si>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</si>
  <si>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</si>
  <si>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</si>
  <si>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</si>
  <si>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</si>
  <si>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</si>
  <si>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</si>
  <si>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</si>
  <si>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</si>
  <si>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</si>
  <si>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</si>
  <si>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</si>
  <si>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</si>
  <si>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</si>
  <si>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</si>
  <si>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</si>
  <si>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</si>
  <si>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</si>
  <si>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</si>
  <si>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</si>
  <si>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</si>
  <si>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</si>
  <si>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</si>
  <si>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</si>
  <si>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</si>
  <si>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</si>
  <si>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</si>
  <si>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</si>
  <si>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</si>
  <si>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</si>
  <si>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</si>
  <si>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</si>
  <si>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</si>
  <si>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</si>
  <si>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</si>
  <si>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</si>
  <si>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</si>
  <si>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</si>
  <si>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</si>
  <si>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</si>
  <si>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</si>
  <si>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</si>
  <si>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</si>
  <si>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</si>
  <si>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</si>
  <si>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</si>
  <si>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</si>
  <si>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</si>
  <si>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</si>
  <si>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</si>
  <si>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</si>
  <si>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</si>
  <si>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</si>
  <si>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</si>
  <si>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</si>
  <si>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</si>
  <si>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</si>
  <si>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</si>
  <si>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</si>
  <si>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</si>
  <si>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</si>
  <si>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</si>
  <si>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</si>
  <si>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</si>
  <si>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</si>
  <si>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</si>
  <si>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</si>
  <si>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</si>
  <si>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</si>
  <si>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</si>
  <si>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</si>
  <si>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</si>
  <si>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</si>
  <si>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</si>
  <si>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</si>
  <si>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</si>
  <si>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</si>
  <si>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</si>
  <si>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</si>
  <si>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</si>
  <si>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</si>
  <si>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</si>
  <si>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</si>
  <si>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</si>
  <si>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</si>
  <si>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</si>
  <si>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</si>
  <si>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</si>
  <si>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</si>
  <si>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</si>
  <si>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</si>
  <si>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</si>
  <si>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</si>
  <si>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</si>
  <si>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</si>
  <si>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</si>
  <si>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</si>
  <si>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</si>
  <si>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</si>
  <si>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</si>
  <si>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</si>
  <si>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</si>
  <si>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</si>
  <si>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</si>
  <si>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</si>
  <si>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</si>
  <si>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</si>
  <si>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</si>
  <si>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</si>
  <si>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</si>
  <si>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</si>
  <si>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</si>
  <si>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</si>
  <si>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</si>
  <si>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</si>
  <si>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</si>
  <si>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</si>
  <si>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</si>
  <si>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</si>
  <si>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</si>
  <si>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</si>
  <si>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</si>
  <si>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</si>
  <si>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</si>
  <si>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</si>
  <si>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</si>
  <si>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</si>
  <si>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</si>
  <si>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</si>
  <si>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</si>
  <si>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</si>
  <si>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</si>
  <si>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</si>
  <si>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</si>
  <si>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</si>
  <si>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</si>
  <si>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</si>
  <si>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</si>
  <si>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</si>
  <si>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</si>
  <si>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</si>
  <si>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</si>
  <si>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</si>
  <si>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</si>
  <si>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</si>
  <si>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</si>
  <si>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</si>
  <si>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</si>
  <si>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</si>
  <si>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</si>
  <si>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</si>
  <si>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</si>
  <si>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</si>
  <si>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</si>
  <si>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</si>
  <si>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</si>
  <si>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</si>
  <si>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</si>
  <si>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</si>
  <si>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</si>
  <si>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</si>
  <si>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</si>
  <si>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</si>
  <si>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</si>
  <si>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</si>
  <si>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</si>
  <si>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</si>
  <si>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</si>
  <si>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</si>
  <si>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</si>
  <si>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</si>
  <si>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</si>
  <si>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</si>
  <si>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</si>
  <si>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</si>
  <si>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</si>
  <si>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</si>
  <si>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</si>
  <si>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</si>
  <si>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</si>
  <si>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</si>
  <si>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</si>
  <si>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</si>
  <si>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</si>
  <si>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</si>
  <si>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</si>
  <si>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</si>
  <si>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</si>
  <si>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</si>
  <si>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</si>
  <si>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</si>
  <si>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</si>
  <si>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</si>
  <si>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</si>
  <si>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</si>
  <si>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</si>
  <si>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</si>
  <si>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57001982985</t>
  </si>
  <si>
    <t>KOTEKS D.D.</t>
  </si>
  <si>
    <t>KRALJA ZVONIMIRA 14</t>
  </si>
  <si>
    <t>RUBIĆ MIRA</t>
  </si>
  <si>
    <t>021382385</t>
  </si>
  <si>
    <t>racunovodstvo@koteks.hr</t>
  </si>
  <si>
    <t>ŠIBENSKI REVICON D.O.O.</t>
  </si>
  <si>
    <t>RADOVAN LUČIĆ</t>
  </si>
  <si>
    <t>HR</t>
  </si>
  <si>
    <t>7478000050RQRQVKQR93</t>
  </si>
  <si>
    <t>SPLIT</t>
  </si>
  <si>
    <t>www.koteks.hr</t>
  </si>
  <si>
    <t xml:space="preserve">stanje na dan _31_.12__.2019____ </t>
  </si>
  <si>
    <t>Obveznik:___KOTEKS dd__________________________________________________________</t>
  </si>
  <si>
    <t>u razdoblju _01_.01__.2019____ do  31__.12__._2019___</t>
  </si>
  <si>
    <t>Obveznik: ___KOTEKS DD_______________________________________________________________________</t>
  </si>
  <si>
    <t>Obveznik: __KOTEKS DD___________________________________________________________</t>
  </si>
  <si>
    <t>u razdoblju   01.01.19. do 31.12.19.</t>
  </si>
  <si>
    <t>01.01.2019.-31.12.2019.</t>
  </si>
  <si>
    <t>Obveznik: _________KOTEKS dd___________________________________________________________</t>
  </si>
  <si>
    <t>060012593</t>
  </si>
  <si>
    <t>1326</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</si>
</sst>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G28" sqref="G28:H28"/>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43466</v>
      </c>
      <c r="F4" s="141"/>
      <c r="G4" s="94" t="s">
        <v>0</v>
      </c>
      <c r="H4" s="140">
        <v>43830</v>
      </c>
      <c r="I4" s="141"/>
      <c r="J4" s="31"/>
    </row>
    <row r="5" spans="1:10" s="99" customFormat="1" ht="10.15" customHeight="1">
      <c r="A5" s="142"/>
      <c r="B5" s="143"/>
      <c r="C5" s="143"/>
      <c r="D5" s="143"/>
      <c r="E5" s="143"/>
      <c r="F5" s="143"/>
      <c r="G5" s="143"/>
      <c r="H5" s="143"/>
      <c r="I5" s="143"/>
      <c r="J5" s="144"/>
    </row>
    <row r="6" spans="1:10" ht="20.45" customHeight="1">
      <c r="A6" s="89"/>
      <c r="B6" s="100" t="s">
        <v>410</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411</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429</v>
      </c>
      <c r="D10" s="152"/>
      <c r="E10" s="84"/>
      <c r="F10" s="153" t="s">
        <v>412</v>
      </c>
      <c r="G10" s="154"/>
      <c r="H10" s="155" t="s">
        <v>438</v>
      </c>
      <c r="I10" s="156"/>
      <c r="J10" s="34"/>
    </row>
    <row r="11" spans="1:10" ht="15.6" customHeight="1">
      <c r="A11" s="33"/>
      <c r="B11" s="82"/>
      <c r="C11" s="82"/>
      <c r="D11" s="82"/>
      <c r="E11" s="145"/>
      <c r="F11" s="145"/>
      <c r="G11" s="145"/>
      <c r="H11" s="145"/>
      <c r="I11" s="85"/>
      <c r="J11" s="34"/>
    </row>
    <row r="12" spans="1:10" ht="21" customHeight="1">
      <c r="A12" s="120" t="s">
        <v>405</v>
      </c>
      <c r="B12" s="150"/>
      <c r="C12" s="151" t="s">
        <v>450</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430</v>
      </c>
      <c r="D14" s="152"/>
      <c r="E14" s="157"/>
      <c r="F14" s="158"/>
      <c r="G14" s="98" t="s">
        <v>413</v>
      </c>
      <c r="H14" s="155" t="s">
        <v>439</v>
      </c>
      <c r="I14" s="156"/>
      <c r="J14" s="95"/>
    </row>
    <row r="15" spans="1:10" ht="14.45" customHeight="1">
      <c r="A15" s="84"/>
      <c r="B15" s="85"/>
      <c r="C15" s="82"/>
      <c r="D15" s="82"/>
      <c r="E15" s="119"/>
      <c r="F15" s="119"/>
      <c r="G15" s="119"/>
      <c r="H15" s="119"/>
      <c r="I15" s="82"/>
      <c r="J15" s="35"/>
    </row>
    <row r="16" spans="1:10" ht="13.15" customHeight="1">
      <c r="A16" s="120" t="s">
        <v>414</v>
      </c>
      <c r="B16" s="160"/>
      <c r="C16" s="151" t="s">
        <v>451</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431</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21000</v>
      </c>
      <c r="D20" s="156"/>
      <c r="E20" s="119"/>
      <c r="F20" s="119"/>
      <c r="G20" s="164" t="s">
        <v>440</v>
      </c>
      <c r="H20" s="165"/>
      <c r="I20" s="165"/>
      <c r="J20" s="166"/>
    </row>
    <row r="21" spans="1:10" ht="14.25">
      <c r="A21" s="33"/>
      <c r="B21" s="82"/>
      <c r="C21" s="82"/>
      <c r="D21" s="82"/>
      <c r="E21" s="119"/>
      <c r="F21" s="119"/>
      <c r="G21" s="119"/>
      <c r="H21" s="119"/>
      <c r="I21" s="82"/>
      <c r="J21" s="35"/>
    </row>
    <row r="22" spans="1:10">
      <c r="A22" s="149" t="s">
        <v>394</v>
      </c>
      <c r="B22" s="150"/>
      <c r="C22" s="164" t="s">
        <v>432</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435</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441</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9</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416</v>
      </c>
      <c r="D30" s="172" t="s">
        <v>415</v>
      </c>
      <c r="E30" s="131"/>
      <c r="F30" s="131"/>
      <c r="G30" s="131"/>
      <c r="H30" s="104" t="s">
        <v>416</v>
      </c>
      <c r="I30" s="105" t="s">
        <v>417</v>
      </c>
      <c r="J30" s="106"/>
    </row>
    <row r="31" spans="1:10">
      <c r="A31" s="149"/>
      <c r="B31" s="150"/>
      <c r="C31" s="37"/>
      <c r="D31" s="94"/>
      <c r="E31" s="158"/>
      <c r="F31" s="158"/>
      <c r="G31" s="158"/>
      <c r="H31" s="158"/>
      <c r="I31" s="173"/>
      <c r="J31" s="174"/>
    </row>
    <row r="32" spans="1:10">
      <c r="A32" s="149" t="s">
        <v>407</v>
      </c>
      <c r="B32" s="150"/>
      <c r="C32" s="62" t="s">
        <v>420</v>
      </c>
      <c r="D32" s="172" t="s">
        <v>418</v>
      </c>
      <c r="E32" s="131"/>
      <c r="F32" s="131"/>
      <c r="G32" s="131"/>
      <c r="H32" s="107" t="s">
        <v>419</v>
      </c>
      <c r="I32" s="108" t="s">
        <v>420</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421</v>
      </c>
    </row>
    <row r="48" spans="1:10" ht="14.25">
      <c r="A48" s="39"/>
      <c r="B48" s="97"/>
      <c r="C48" s="97"/>
      <c r="D48" s="82"/>
      <c r="E48" s="119"/>
      <c r="F48" s="119"/>
      <c r="G48" s="179"/>
      <c r="H48" s="179"/>
      <c r="I48" s="82"/>
      <c r="J48" s="110" t="s">
        <v>422</v>
      </c>
    </row>
    <row r="49" spans="1:10" ht="14.45" customHeight="1">
      <c r="A49" s="120" t="s">
        <v>400</v>
      </c>
      <c r="B49" s="121"/>
      <c r="C49" s="155" t="s">
        <v>422</v>
      </c>
      <c r="D49" s="156"/>
      <c r="E49" s="181" t="s">
        <v>423</v>
      </c>
      <c r="F49" s="182"/>
      <c r="G49" s="164"/>
      <c r="H49" s="165"/>
      <c r="I49" s="165"/>
      <c r="J49" s="166"/>
    </row>
    <row r="50" spans="1:10" ht="14.25">
      <c r="A50" s="39"/>
      <c r="B50" s="97"/>
      <c r="C50" s="179"/>
      <c r="D50" s="179"/>
      <c r="E50" s="119"/>
      <c r="F50" s="119"/>
      <c r="G50" s="125" t="s">
        <v>424</v>
      </c>
      <c r="H50" s="125"/>
      <c r="I50" s="125"/>
      <c r="J50" s="40"/>
    </row>
    <row r="51" spans="1:10" ht="13.9" customHeight="1">
      <c r="A51" s="120" t="s">
        <v>401</v>
      </c>
      <c r="B51" s="121"/>
      <c r="C51" s="164" t="s">
        <v>433</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434</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435</v>
      </c>
      <c r="D55" s="123"/>
      <c r="E55" s="123"/>
      <c r="F55" s="123"/>
      <c r="G55" s="123"/>
      <c r="H55" s="123"/>
      <c r="I55" s="123"/>
      <c r="J55" s="124"/>
    </row>
    <row r="56" spans="1:10" ht="14.25">
      <c r="A56" s="33"/>
      <c r="B56" s="82"/>
      <c r="C56" s="82"/>
      <c r="D56" s="82"/>
      <c r="E56" s="119"/>
      <c r="F56" s="119"/>
      <c r="G56" s="119"/>
      <c r="H56" s="119"/>
      <c r="I56" s="82"/>
      <c r="J56" s="35"/>
    </row>
    <row r="57" spans="1:10" ht="14.25">
      <c r="A57" s="120" t="s">
        <v>425</v>
      </c>
      <c r="B57" s="121"/>
      <c r="C57" s="122" t="s">
        <v>436</v>
      </c>
      <c r="D57" s="123"/>
      <c r="E57" s="123"/>
      <c r="F57" s="123"/>
      <c r="G57" s="123"/>
      <c r="H57" s="123"/>
      <c r="I57" s="123"/>
      <c r="J57" s="124"/>
    </row>
    <row r="58" spans="1:10" ht="14.45" customHeight="1">
      <c r="A58" s="33"/>
      <c r="B58" s="82"/>
      <c r="C58" s="125" t="s">
        <v>426</v>
      </c>
      <c r="D58" s="125"/>
      <c r="E58" s="125"/>
      <c r="F58" s="125"/>
      <c r="G58" s="82"/>
      <c r="H58" s="82"/>
      <c r="I58" s="82"/>
      <c r="J58" s="35"/>
    </row>
    <row r="59" spans="1:10" ht="14.25">
      <c r="A59" s="120" t="s">
        <v>427</v>
      </c>
      <c r="B59" s="121"/>
      <c r="C59" s="122" t="s">
        <v>437</v>
      </c>
      <c r="D59" s="123"/>
      <c r="E59" s="123"/>
      <c r="F59" s="123"/>
      <c r="G59" s="123"/>
      <c r="H59" s="123"/>
      <c r="I59" s="123"/>
      <c r="J59" s="124"/>
    </row>
    <row r="60" spans="1:10" ht="14.45" customHeight="1">
      <c r="A60" s="41"/>
      <c r="B60" s="42"/>
      <c r="C60" s="126" t="s">
        <v>428</v>
      </c>
      <c r="D60" s="126"/>
      <c r="E60" s="126"/>
      <c r="F60" s="126"/>
      <c r="G60" s="126"/>
      <c r="H60" s="42"/>
      <c r="I60" s="42"/>
      <c r="J60" s="43"/>
    </row>
    <row r="67" ht="27" customHeight="1"/>
    <row r="71" ht="38.450000000000003" customHeight="1"/>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79" zoomScale="110" workbookViewId="0">
      <selection activeCell="J65" sqref="J65"/>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442</v>
      </c>
      <c r="B2" s="209"/>
      <c r="C2" s="209"/>
      <c r="D2" s="209"/>
      <c r="E2" s="209"/>
      <c r="F2" s="209"/>
      <c r="G2" s="209"/>
      <c r="H2" s="209"/>
      <c r="I2" s="209"/>
    </row>
    <row r="3" spans="1:9">
      <c r="A3" s="210" t="s">
        <v>361</v>
      </c>
      <c r="B3" s="211"/>
      <c r="C3" s="211"/>
      <c r="D3" s="211"/>
      <c r="E3" s="211"/>
      <c r="F3" s="211"/>
      <c r="G3" s="211"/>
      <c r="H3" s="211"/>
      <c r="I3" s="211"/>
    </row>
    <row r="4" spans="1:9">
      <c r="A4" s="215" t="s">
        <v>443</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14627939</v>
      </c>
      <c r="I9" s="59">
        <f>I10+I17+I27+I38+I43</f>
        <v>13316301</v>
      </c>
    </row>
    <row r="10" spans="1:9" ht="12.75" customHeight="1">
      <c r="A10" s="212" t="s">
        <v>6</v>
      </c>
      <c r="B10" s="213"/>
      <c r="C10" s="213"/>
      <c r="D10" s="213"/>
      <c r="E10" s="213"/>
      <c r="F10" s="214"/>
      <c r="G10" s="17">
        <v>3</v>
      </c>
      <c r="H10" s="59">
        <f>H11+H12+H13+H14+H15+H16</f>
        <v>0</v>
      </c>
      <c r="I10" s="59">
        <f>I11+I12+I13+I14+I15+I16</f>
        <v>0</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0</v>
      </c>
      <c r="I12" s="58">
        <v>0</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13472186</v>
      </c>
      <c r="I17" s="59">
        <f>I18+I19+I20+I21+I22+I23+I24+I25+I26</f>
        <v>12351869</v>
      </c>
    </row>
    <row r="18" spans="1:9" ht="12.75" customHeight="1">
      <c r="A18" s="203" t="s">
        <v>14</v>
      </c>
      <c r="B18" s="204"/>
      <c r="C18" s="204"/>
      <c r="D18" s="204"/>
      <c r="E18" s="204"/>
      <c r="F18" s="205"/>
      <c r="G18" s="16">
        <v>11</v>
      </c>
      <c r="H18" s="58">
        <v>6711019</v>
      </c>
      <c r="I18" s="58">
        <v>6365791</v>
      </c>
    </row>
    <row r="19" spans="1:9" ht="12.75" customHeight="1">
      <c r="A19" s="203" t="s">
        <v>15</v>
      </c>
      <c r="B19" s="204"/>
      <c r="C19" s="204"/>
      <c r="D19" s="204"/>
      <c r="E19" s="204"/>
      <c r="F19" s="205"/>
      <c r="G19" s="16">
        <v>12</v>
      </c>
      <c r="H19" s="58">
        <v>5749780</v>
      </c>
      <c r="I19" s="58">
        <v>4095330</v>
      </c>
    </row>
    <row r="20" spans="1:9" ht="12.75" customHeight="1">
      <c r="A20" s="203" t="s">
        <v>16</v>
      </c>
      <c r="B20" s="204"/>
      <c r="C20" s="204"/>
      <c r="D20" s="204"/>
      <c r="E20" s="204"/>
      <c r="F20" s="205"/>
      <c r="G20" s="16">
        <v>13</v>
      </c>
      <c r="H20" s="58">
        <v>0</v>
      </c>
      <c r="I20" s="58">
        <v>0</v>
      </c>
    </row>
    <row r="21" spans="1:9" ht="12.75" customHeight="1">
      <c r="A21" s="203" t="s">
        <v>17</v>
      </c>
      <c r="B21" s="204"/>
      <c r="C21" s="204"/>
      <c r="D21" s="204"/>
      <c r="E21" s="204"/>
      <c r="F21" s="205"/>
      <c r="G21" s="16">
        <v>14</v>
      </c>
      <c r="H21" s="58">
        <v>1011387</v>
      </c>
      <c r="I21" s="58">
        <v>690506</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0</v>
      </c>
      <c r="I23" s="58">
        <v>0</v>
      </c>
    </row>
    <row r="24" spans="1:9" ht="12.75" customHeight="1">
      <c r="A24" s="203" t="s">
        <v>20</v>
      </c>
      <c r="B24" s="204"/>
      <c r="C24" s="204"/>
      <c r="D24" s="204"/>
      <c r="E24" s="204"/>
      <c r="F24" s="205"/>
      <c r="G24" s="16">
        <v>17</v>
      </c>
      <c r="H24" s="58">
        <v>0</v>
      </c>
      <c r="I24" s="58">
        <v>1200242</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1155753</v>
      </c>
      <c r="I27" s="59">
        <f>SUM(I28:I37)</f>
        <v>964432</v>
      </c>
    </row>
    <row r="28" spans="1:9" ht="12.75" customHeight="1">
      <c r="A28" s="203" t="s">
        <v>24</v>
      </c>
      <c r="B28" s="204"/>
      <c r="C28" s="204"/>
      <c r="D28" s="204"/>
      <c r="E28" s="204"/>
      <c r="F28" s="205"/>
      <c r="G28" s="16">
        <v>21</v>
      </c>
      <c r="H28" s="58">
        <v>7320</v>
      </c>
      <c r="I28" s="58">
        <v>7320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82250</v>
      </c>
      <c r="I34" s="58">
        <v>92750</v>
      </c>
    </row>
    <row r="35" spans="1:9" ht="12.75" customHeight="1">
      <c r="A35" s="203" t="s">
        <v>31</v>
      </c>
      <c r="B35" s="204"/>
      <c r="C35" s="204"/>
      <c r="D35" s="204"/>
      <c r="E35" s="204"/>
      <c r="F35" s="205"/>
      <c r="G35" s="16">
        <v>28</v>
      </c>
      <c r="H35" s="58">
        <v>1066183</v>
      </c>
      <c r="I35" s="58">
        <v>864362</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0</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45753066</v>
      </c>
      <c r="I44" s="59">
        <f>I45+I53+I60+I70</f>
        <v>40530909</v>
      </c>
    </row>
    <row r="45" spans="1:9" ht="12.75" customHeight="1">
      <c r="A45" s="212" t="s">
        <v>41</v>
      </c>
      <c r="B45" s="213"/>
      <c r="C45" s="213"/>
      <c r="D45" s="213"/>
      <c r="E45" s="213"/>
      <c r="F45" s="214"/>
      <c r="G45" s="17">
        <v>38</v>
      </c>
      <c r="H45" s="59">
        <f>SUM(H46:H52)</f>
        <v>2275051</v>
      </c>
      <c r="I45" s="59">
        <f>SUM(I46:I52)</f>
        <v>1034206</v>
      </c>
    </row>
    <row r="46" spans="1:9" ht="12.75" customHeight="1">
      <c r="A46" s="203" t="s">
        <v>42</v>
      </c>
      <c r="B46" s="204"/>
      <c r="C46" s="204"/>
      <c r="D46" s="204"/>
      <c r="E46" s="204"/>
      <c r="F46" s="205"/>
      <c r="G46" s="16">
        <v>39</v>
      </c>
      <c r="H46" s="58">
        <v>0</v>
      </c>
      <c r="I46" s="58">
        <v>0</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0</v>
      </c>
      <c r="I48" s="58">
        <v>0</v>
      </c>
    </row>
    <row r="49" spans="1:9" ht="12.75" customHeight="1">
      <c r="A49" s="203" t="s">
        <v>45</v>
      </c>
      <c r="B49" s="204"/>
      <c r="C49" s="204"/>
      <c r="D49" s="204"/>
      <c r="E49" s="204"/>
      <c r="F49" s="205"/>
      <c r="G49" s="16">
        <v>42</v>
      </c>
      <c r="H49" s="58">
        <v>2275051</v>
      </c>
      <c r="I49" s="58">
        <v>1034206</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6456977</v>
      </c>
      <c r="I53" s="59">
        <f>SUM(I54:I59)</f>
        <v>3234445</v>
      </c>
    </row>
    <row r="54" spans="1:9" ht="12.75" customHeight="1">
      <c r="A54" s="203" t="s">
        <v>50</v>
      </c>
      <c r="B54" s="204"/>
      <c r="C54" s="204"/>
      <c r="D54" s="204"/>
      <c r="E54" s="204"/>
      <c r="F54" s="205"/>
      <c r="G54" s="16">
        <v>47</v>
      </c>
      <c r="H54" s="58">
        <v>0</v>
      </c>
      <c r="I54" s="58">
        <v>0</v>
      </c>
    </row>
    <row r="55" spans="1:9" ht="12.75" customHeight="1">
      <c r="A55" s="203" t="s">
        <v>51</v>
      </c>
      <c r="B55" s="204"/>
      <c r="C55" s="204"/>
      <c r="D55" s="204"/>
      <c r="E55" s="204"/>
      <c r="F55" s="205"/>
      <c r="G55" s="16">
        <v>48</v>
      </c>
      <c r="H55" s="58">
        <v>1242010</v>
      </c>
      <c r="I55" s="58">
        <v>328730</v>
      </c>
    </row>
    <row r="56" spans="1:9" ht="12.75" customHeight="1">
      <c r="A56" s="203" t="s">
        <v>52</v>
      </c>
      <c r="B56" s="204"/>
      <c r="C56" s="204"/>
      <c r="D56" s="204"/>
      <c r="E56" s="204"/>
      <c r="F56" s="205"/>
      <c r="G56" s="16">
        <v>49</v>
      </c>
      <c r="H56" s="58">
        <v>5205108</v>
      </c>
      <c r="I56" s="58">
        <v>2709616</v>
      </c>
    </row>
    <row r="57" spans="1:9" ht="12.75" customHeight="1">
      <c r="A57" s="203" t="s">
        <v>53</v>
      </c>
      <c r="B57" s="204"/>
      <c r="C57" s="204"/>
      <c r="D57" s="204"/>
      <c r="E57" s="204"/>
      <c r="F57" s="205"/>
      <c r="G57" s="16">
        <v>50</v>
      </c>
      <c r="H57" s="58">
        <v>0</v>
      </c>
      <c r="I57" s="58">
        <v>0</v>
      </c>
    </row>
    <row r="58" spans="1:9" ht="12.75" customHeight="1">
      <c r="A58" s="203" t="s">
        <v>54</v>
      </c>
      <c r="B58" s="204"/>
      <c r="C58" s="204"/>
      <c r="D58" s="204"/>
      <c r="E58" s="204"/>
      <c r="F58" s="205"/>
      <c r="G58" s="16">
        <v>51</v>
      </c>
      <c r="H58" s="58">
        <v>9859</v>
      </c>
      <c r="I58" s="58">
        <v>196099</v>
      </c>
    </row>
    <row r="59" spans="1:9" ht="12.75" customHeight="1">
      <c r="A59" s="203" t="s">
        <v>55</v>
      </c>
      <c r="B59" s="204"/>
      <c r="C59" s="204"/>
      <c r="D59" s="204"/>
      <c r="E59" s="204"/>
      <c r="F59" s="205"/>
      <c r="G59" s="16">
        <v>52</v>
      </c>
      <c r="H59" s="58">
        <v>0</v>
      </c>
      <c r="I59" s="58">
        <v>0</v>
      </c>
    </row>
    <row r="60" spans="1:9" ht="12.75" customHeight="1">
      <c r="A60" s="212" t="s">
        <v>56</v>
      </c>
      <c r="B60" s="213"/>
      <c r="C60" s="213"/>
      <c r="D60" s="213"/>
      <c r="E60" s="213"/>
      <c r="F60" s="214"/>
      <c r="G60" s="17">
        <v>53</v>
      </c>
      <c r="H60" s="59">
        <f>SUM(H61:H69)</f>
        <v>36140011</v>
      </c>
      <c r="I60" s="59">
        <f>SUM(I61:I69)</f>
        <v>35590711</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28258395</v>
      </c>
      <c r="I63" s="58">
        <v>24828736</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480000</v>
      </c>
      <c r="I68" s="58">
        <v>300100</v>
      </c>
    </row>
    <row r="69" spans="1:9" ht="12.75" customHeight="1">
      <c r="A69" s="203" t="s">
        <v>58</v>
      </c>
      <c r="B69" s="204"/>
      <c r="C69" s="204"/>
      <c r="D69" s="204"/>
      <c r="E69" s="204"/>
      <c r="F69" s="205"/>
      <c r="G69" s="16">
        <v>62</v>
      </c>
      <c r="H69" s="58">
        <v>7401616</v>
      </c>
      <c r="I69" s="58">
        <v>10461875</v>
      </c>
    </row>
    <row r="70" spans="1:9" ht="12.75" customHeight="1">
      <c r="A70" s="187" t="s">
        <v>59</v>
      </c>
      <c r="B70" s="188"/>
      <c r="C70" s="188"/>
      <c r="D70" s="188"/>
      <c r="E70" s="188"/>
      <c r="F70" s="189"/>
      <c r="G70" s="16">
        <v>63</v>
      </c>
      <c r="H70" s="58">
        <v>881027</v>
      </c>
      <c r="I70" s="58">
        <v>671547</v>
      </c>
    </row>
    <row r="71" spans="1:9" ht="12.75" customHeight="1">
      <c r="A71" s="190" t="s">
        <v>60</v>
      </c>
      <c r="B71" s="191"/>
      <c r="C71" s="191"/>
      <c r="D71" s="191"/>
      <c r="E71" s="191"/>
      <c r="F71" s="192"/>
      <c r="G71" s="16">
        <v>64</v>
      </c>
      <c r="H71" s="58">
        <v>79478</v>
      </c>
      <c r="I71" s="58">
        <v>0</v>
      </c>
    </row>
    <row r="72" spans="1:9" ht="12.75" customHeight="1">
      <c r="A72" s="195" t="s">
        <v>61</v>
      </c>
      <c r="B72" s="196"/>
      <c r="C72" s="196"/>
      <c r="D72" s="196"/>
      <c r="E72" s="196"/>
      <c r="F72" s="197"/>
      <c r="G72" s="17">
        <v>65</v>
      </c>
      <c r="H72" s="59">
        <f>H8+H9+H44+H71</f>
        <v>60460483</v>
      </c>
      <c r="I72" s="59">
        <f>I8+I9+I44+I71</f>
        <v>53847210</v>
      </c>
    </row>
    <row r="73" spans="1:9" ht="12.75" customHeight="1">
      <c r="A73" s="198" t="s">
        <v>62</v>
      </c>
      <c r="B73" s="199"/>
      <c r="C73" s="199"/>
      <c r="D73" s="199"/>
      <c r="E73" s="199"/>
      <c r="F73" s="200"/>
      <c r="G73" s="19">
        <v>66</v>
      </c>
      <c r="H73" s="60">
        <v>49640</v>
      </c>
      <c r="I73" s="60">
        <v>49640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29554914</v>
      </c>
      <c r="I75" s="59">
        <f>I76+I77+I78+I84+I85+I89+I92+I95</f>
        <v>30213155</v>
      </c>
    </row>
    <row r="76" spans="1:9" ht="12.75" customHeight="1">
      <c r="A76" s="193" t="s">
        <v>65</v>
      </c>
      <c r="B76" s="193"/>
      <c r="C76" s="193"/>
      <c r="D76" s="193"/>
      <c r="E76" s="193"/>
      <c r="F76" s="193"/>
      <c r="G76" s="16">
        <v>68</v>
      </c>
      <c r="H76" s="44">
        <v>33473350</v>
      </c>
      <c r="I76" s="44">
        <v>33473350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1673668</v>
      </c>
      <c r="I78" s="59">
        <f>SUM(I79:I83)</f>
        <v>1673668</v>
      </c>
    </row>
    <row r="79" spans="1:9" ht="12.75" customHeight="1">
      <c r="A79" s="183" t="s">
        <v>68</v>
      </c>
      <c r="B79" s="183"/>
      <c r="C79" s="183"/>
      <c r="D79" s="183"/>
      <c r="E79" s="183"/>
      <c r="F79" s="183"/>
      <c r="G79" s="16">
        <v>71</v>
      </c>
      <c r="H79" s="44">
        <v>1673668</v>
      </c>
      <c r="I79" s="44">
        <v>1673668</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-5838774</v>
      </c>
      <c r="I89" s="59">
        <f>I90-I91</f>
        <v>-5592104</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5838774</v>
      </c>
      <c r="I91" s="44">
        <v>5592104</v>
      </c>
    </row>
    <row r="92" spans="1:9" ht="12.75" customHeight="1">
      <c r="A92" s="194" t="s">
        <v>81</v>
      </c>
      <c r="B92" s="194"/>
      <c r="C92" s="194"/>
      <c r="D92" s="194"/>
      <c r="E92" s="194"/>
      <c r="F92" s="194"/>
      <c r="G92" s="17">
        <v>84</v>
      </c>
      <c r="H92" s="59">
        <f>H93-H94</f>
        <v>246670</v>
      </c>
      <c r="I92" s="59">
        <f>I93-I94</f>
        <v>658241</v>
      </c>
    </row>
    <row r="93" spans="1:9" ht="12.75" customHeight="1">
      <c r="A93" s="183" t="s">
        <v>82</v>
      </c>
      <c r="B93" s="183"/>
      <c r="C93" s="183"/>
      <c r="D93" s="183"/>
      <c r="E93" s="183"/>
      <c r="F93" s="183"/>
      <c r="G93" s="16">
        <v>85</v>
      </c>
      <c r="H93" s="44">
        <v>246670</v>
      </c>
      <c r="I93" s="44">
        <v>658241</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1137055</v>
      </c>
      <c r="I103" s="59">
        <f>SUM(I104:I114)</f>
        <v>1223306</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0</v>
      </c>
      <c r="I109" s="44">
        <v>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1137055</v>
      </c>
      <c r="I113" s="58">
        <v>1223306</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28935268</v>
      </c>
      <c r="I115" s="59">
        <f>SUM(I116:I129)</f>
        <v>21584818</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271468</v>
      </c>
    </row>
    <row r="120" spans="1:9" ht="12.75" customHeight="1">
      <c r="A120" s="183" t="s">
        <v>97</v>
      </c>
      <c r="B120" s="183"/>
      <c r="C120" s="183"/>
      <c r="D120" s="183"/>
      <c r="E120" s="183"/>
      <c r="F120" s="183"/>
      <c r="G120" s="16">
        <v>112</v>
      </c>
      <c r="H120" s="44">
        <v>20522464</v>
      </c>
      <c r="I120" s="44">
        <v>12927540</v>
      </c>
    </row>
    <row r="121" spans="1:9" ht="12.75" customHeight="1">
      <c r="A121" s="183" t="s">
        <v>98</v>
      </c>
      <c r="B121" s="183"/>
      <c r="C121" s="183"/>
      <c r="D121" s="183"/>
      <c r="E121" s="183"/>
      <c r="F121" s="183"/>
      <c r="G121" s="16">
        <v>113</v>
      </c>
      <c r="H121" s="44">
        <v>0</v>
      </c>
      <c r="I121" s="44">
        <v>0</v>
      </c>
    </row>
    <row r="122" spans="1:9" ht="12.75" customHeight="1">
      <c r="A122" s="183" t="s">
        <v>99</v>
      </c>
      <c r="B122" s="183"/>
      <c r="C122" s="183"/>
      <c r="D122" s="183"/>
      <c r="E122" s="183"/>
      <c r="F122" s="183"/>
      <c r="G122" s="16">
        <v>114</v>
      </c>
      <c r="H122" s="44">
        <v>900000</v>
      </c>
      <c r="I122" s="44">
        <v>900000</v>
      </c>
    </row>
    <row r="123" spans="1:9" ht="12.75" customHeight="1">
      <c r="A123" s="183" t="s">
        <v>100</v>
      </c>
      <c r="B123" s="183"/>
      <c r="C123" s="183"/>
      <c r="D123" s="183"/>
      <c r="E123" s="183"/>
      <c r="F123" s="183"/>
      <c r="G123" s="16">
        <v>115</v>
      </c>
      <c r="H123" s="44">
        <v>4755052</v>
      </c>
      <c r="I123" s="44">
        <v>5914164</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41852</v>
      </c>
      <c r="I125" s="44">
        <v>41832</v>
      </c>
    </row>
    <row r="126" spans="1:9">
      <c r="A126" s="183" t="s">
        <v>106</v>
      </c>
      <c r="B126" s="183"/>
      <c r="C126" s="183"/>
      <c r="D126" s="183"/>
      <c r="E126" s="183"/>
      <c r="F126" s="183"/>
      <c r="G126" s="16">
        <v>118</v>
      </c>
      <c r="H126" s="44">
        <v>1948488</v>
      </c>
      <c r="I126" s="44">
        <v>762402</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767412</v>
      </c>
      <c r="I129" s="58">
        <v>767412</v>
      </c>
    </row>
    <row r="130" spans="1:9" ht="22.15" customHeight="1">
      <c r="A130" s="184" t="s">
        <v>110</v>
      </c>
      <c r="B130" s="184"/>
      <c r="C130" s="184"/>
      <c r="D130" s="184"/>
      <c r="E130" s="184"/>
      <c r="F130" s="184"/>
      <c r="G130" s="16">
        <v>122</v>
      </c>
      <c r="H130" s="58">
        <v>833246</v>
      </c>
      <c r="I130" s="58">
        <v>825931</v>
      </c>
    </row>
    <row r="131" spans="1:9">
      <c r="A131" s="185" t="s">
        <v>111</v>
      </c>
      <c r="B131" s="185"/>
      <c r="C131" s="185"/>
      <c r="D131" s="185"/>
      <c r="E131" s="185"/>
      <c r="F131" s="185"/>
      <c r="G131" s="17">
        <v>123</v>
      </c>
      <c r="H131" s="59">
        <f>H75+H96+H103+H115+H130</f>
        <v>60460483</v>
      </c>
      <c r="I131" s="59">
        <f>I75+I96+I103+I115+I130</f>
        <v>53847210</v>
      </c>
    </row>
    <row r="132" spans="1:9">
      <c r="A132" s="186" t="s">
        <v>112</v>
      </c>
      <c r="B132" s="186"/>
      <c r="C132" s="186"/>
      <c r="D132" s="186"/>
      <c r="E132" s="186"/>
      <c r="F132" s="186"/>
      <c r="G132" s="19">
        <v>124</v>
      </c>
      <c r="H132" s="60">
        <v>49640</v>
      </c>
      <c r="I132" s="60">
        <v>49340</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72" zoomScaleSheetLayoutView="110" workbookViewId="0">
      <selection activeCell="I98" sqref="I98"/>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444</v>
      </c>
      <c r="B2" s="209"/>
      <c r="C2" s="209"/>
      <c r="D2" s="209"/>
      <c r="E2" s="209"/>
      <c r="F2" s="209"/>
      <c r="G2" s="209"/>
      <c r="H2" s="209"/>
      <c r="I2" s="209"/>
    </row>
    <row r="3" spans="1:9">
      <c r="A3" s="229" t="s">
        <v>361</v>
      </c>
      <c r="B3" s="230"/>
      <c r="C3" s="230"/>
      <c r="D3" s="230"/>
      <c r="E3" s="230"/>
      <c r="F3" s="230"/>
      <c r="G3" s="230"/>
      <c r="H3" s="230"/>
      <c r="I3" s="230"/>
    </row>
    <row r="4" spans="1:9">
      <c r="A4" s="249" t="s">
        <v>445</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16077295</v>
      </c>
      <c r="I7" s="63">
        <f>SUM(I8:I12)</f>
        <v>14142081</v>
      </c>
    </row>
    <row r="8" spans="1:9">
      <c r="A8" s="183" t="s">
        <v>129</v>
      </c>
      <c r="B8" s="183"/>
      <c r="C8" s="183"/>
      <c r="D8" s="183"/>
      <c r="E8" s="183"/>
      <c r="F8" s="183"/>
      <c r="G8" s="16">
        <v>126</v>
      </c>
      <c r="H8" s="58">
        <v>0</v>
      </c>
      <c r="I8" s="58">
        <v>609558</v>
      </c>
    </row>
    <row r="9" spans="1:9">
      <c r="A9" s="183" t="s">
        <v>130</v>
      </c>
      <c r="B9" s="183"/>
      <c r="C9" s="183"/>
      <c r="D9" s="183"/>
      <c r="E9" s="183"/>
      <c r="F9" s="183"/>
      <c r="G9" s="16">
        <v>127</v>
      </c>
      <c r="H9" s="58">
        <v>16076627</v>
      </c>
      <c r="I9" s="58">
        <v>13532523</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668</v>
      </c>
      <c r="I12" s="58">
        <v>0</v>
      </c>
    </row>
    <row r="13" spans="1:9">
      <c r="A13" s="185" t="s">
        <v>134</v>
      </c>
      <c r="B13" s="185"/>
      <c r="C13" s="185"/>
      <c r="D13" s="185"/>
      <c r="E13" s="185"/>
      <c r="F13" s="185"/>
      <c r="G13" s="17">
        <v>131</v>
      </c>
      <c r="H13" s="59">
        <f>H14+H15+H19+H23+H24+H25+H28+H35</f>
        <v>16303827</v>
      </c>
      <c r="I13" s="59">
        <f>I14+I15+I19+I23+I24+I25+I28+I35</f>
        <v>14490969</v>
      </c>
    </row>
    <row r="14" spans="1:9">
      <c r="A14" s="183" t="s">
        <v>116</v>
      </c>
      <c r="B14" s="183"/>
      <c r="C14" s="183"/>
      <c r="D14" s="183"/>
      <c r="E14" s="183"/>
      <c r="F14" s="183"/>
      <c r="G14" s="16">
        <v>132</v>
      </c>
      <c r="H14" s="58">
        <v>0</v>
      </c>
      <c r="I14" s="58">
        <v>0</v>
      </c>
    </row>
    <row r="15" spans="1:9">
      <c r="A15" s="244" t="s">
        <v>135</v>
      </c>
      <c r="B15" s="244"/>
      <c r="C15" s="244"/>
      <c r="D15" s="244"/>
      <c r="E15" s="244"/>
      <c r="F15" s="244"/>
      <c r="G15" s="17">
        <v>133</v>
      </c>
      <c r="H15" s="59">
        <f>SUM(H16:H18)</f>
        <v>4944346</v>
      </c>
      <c r="I15" s="59">
        <f>SUM(I16:I18)</f>
        <v>5945226</v>
      </c>
    </row>
    <row r="16" spans="1:9">
      <c r="A16" s="243" t="s">
        <v>136</v>
      </c>
      <c r="B16" s="243"/>
      <c r="C16" s="243"/>
      <c r="D16" s="243"/>
      <c r="E16" s="243"/>
      <c r="F16" s="243"/>
      <c r="G16" s="16">
        <v>134</v>
      </c>
      <c r="H16" s="58">
        <v>1182098</v>
      </c>
      <c r="I16" s="58">
        <v>1077636</v>
      </c>
    </row>
    <row r="17" spans="1:9">
      <c r="A17" s="243" t="s">
        <v>137</v>
      </c>
      <c r="B17" s="243"/>
      <c r="C17" s="243"/>
      <c r="D17" s="243"/>
      <c r="E17" s="243"/>
      <c r="F17" s="243"/>
      <c r="G17" s="16">
        <v>135</v>
      </c>
      <c r="H17" s="58">
        <v>2164837</v>
      </c>
      <c r="I17" s="58">
        <v>2754514</v>
      </c>
    </row>
    <row r="18" spans="1:9">
      <c r="A18" s="243" t="s">
        <v>138</v>
      </c>
      <c r="B18" s="243"/>
      <c r="C18" s="243"/>
      <c r="D18" s="243"/>
      <c r="E18" s="243"/>
      <c r="F18" s="243"/>
      <c r="G18" s="16">
        <v>136</v>
      </c>
      <c r="H18" s="58">
        <v>1597411</v>
      </c>
      <c r="I18" s="58">
        <v>2113076</v>
      </c>
    </row>
    <row r="19" spans="1:9">
      <c r="A19" s="244" t="s">
        <v>139</v>
      </c>
      <c r="B19" s="244"/>
      <c r="C19" s="244"/>
      <c r="D19" s="244"/>
      <c r="E19" s="244"/>
      <c r="F19" s="244"/>
      <c r="G19" s="17">
        <v>137</v>
      </c>
      <c r="H19" s="59">
        <f>SUM(H20:H22)</f>
        <v>961434</v>
      </c>
      <c r="I19" s="59">
        <f>SUM(I20:I22)</f>
        <v>768946</v>
      </c>
    </row>
    <row r="20" spans="1:9">
      <c r="A20" s="243" t="s">
        <v>117</v>
      </c>
      <c r="B20" s="243"/>
      <c r="C20" s="243"/>
      <c r="D20" s="243"/>
      <c r="E20" s="243"/>
      <c r="F20" s="243"/>
      <c r="G20" s="16">
        <v>138</v>
      </c>
      <c r="H20" s="58">
        <v>583088</v>
      </c>
      <c r="I20" s="58">
        <v>472219</v>
      </c>
    </row>
    <row r="21" spans="1:9">
      <c r="A21" s="243" t="s">
        <v>118</v>
      </c>
      <c r="B21" s="243"/>
      <c r="C21" s="243"/>
      <c r="D21" s="243"/>
      <c r="E21" s="243"/>
      <c r="F21" s="243"/>
      <c r="G21" s="16">
        <v>139</v>
      </c>
      <c r="H21" s="58">
        <v>237248</v>
      </c>
      <c r="I21" s="58">
        <v>187821</v>
      </c>
    </row>
    <row r="22" spans="1:9">
      <c r="A22" s="243" t="s">
        <v>119</v>
      </c>
      <c r="B22" s="243"/>
      <c r="C22" s="243"/>
      <c r="D22" s="243"/>
      <c r="E22" s="243"/>
      <c r="F22" s="243"/>
      <c r="G22" s="16">
        <v>140</v>
      </c>
      <c r="H22" s="58">
        <v>141098</v>
      </c>
      <c r="I22" s="58">
        <v>108906</v>
      </c>
    </row>
    <row r="23" spans="1:9">
      <c r="A23" s="183" t="s">
        <v>120</v>
      </c>
      <c r="B23" s="183"/>
      <c r="C23" s="183"/>
      <c r="D23" s="183"/>
      <c r="E23" s="183"/>
      <c r="F23" s="183"/>
      <c r="G23" s="16">
        <v>141</v>
      </c>
      <c r="H23" s="58">
        <v>921396</v>
      </c>
      <c r="I23" s="58">
        <v>805605</v>
      </c>
    </row>
    <row r="24" spans="1:9">
      <c r="A24" s="183" t="s">
        <v>121</v>
      </c>
      <c r="B24" s="183"/>
      <c r="C24" s="183"/>
      <c r="D24" s="183"/>
      <c r="E24" s="183"/>
      <c r="F24" s="183"/>
      <c r="G24" s="16">
        <v>142</v>
      </c>
      <c r="H24" s="58">
        <v>368920</v>
      </c>
      <c r="I24" s="58">
        <v>325324</v>
      </c>
    </row>
    <row r="25" spans="1:9">
      <c r="A25" s="244" t="s">
        <v>140</v>
      </c>
      <c r="B25" s="244"/>
      <c r="C25" s="244"/>
      <c r="D25" s="244"/>
      <c r="E25" s="244"/>
      <c r="F25" s="244"/>
      <c r="G25" s="17">
        <v>143</v>
      </c>
      <c r="H25" s="59">
        <f>H26+H27</f>
        <v>8692273</v>
      </c>
      <c r="I25" s="59">
        <f>I26+I27</f>
        <v>6610856</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8692273</v>
      </c>
      <c r="I27" s="58">
        <v>6610856</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415458</v>
      </c>
      <c r="I35" s="58">
        <v>35012</v>
      </c>
    </row>
    <row r="36" spans="1:9">
      <c r="A36" s="185" t="s">
        <v>150</v>
      </c>
      <c r="B36" s="185"/>
      <c r="C36" s="185"/>
      <c r="D36" s="185"/>
      <c r="E36" s="185"/>
      <c r="F36" s="185"/>
      <c r="G36" s="17">
        <v>154</v>
      </c>
      <c r="H36" s="59">
        <f>SUM(H37:H46)</f>
        <v>1470751</v>
      </c>
      <c r="I36" s="59">
        <f>SUM(I37:I46)</f>
        <v>1882248</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1416382</v>
      </c>
      <c r="I40" s="58">
        <v>1349266</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29283</v>
      </c>
      <c r="I42" s="58">
        <v>0</v>
      </c>
    </row>
    <row r="43" spans="1:9">
      <c r="A43" s="183" t="s">
        <v>157</v>
      </c>
      <c r="B43" s="183"/>
      <c r="C43" s="183"/>
      <c r="D43" s="183"/>
      <c r="E43" s="183"/>
      <c r="F43" s="183"/>
      <c r="G43" s="16">
        <v>161</v>
      </c>
      <c r="H43" s="58">
        <v>471</v>
      </c>
      <c r="I43" s="58">
        <v>381679</v>
      </c>
    </row>
    <row r="44" spans="1:9">
      <c r="A44" s="183" t="s">
        <v>158</v>
      </c>
      <c r="B44" s="183"/>
      <c r="C44" s="183"/>
      <c r="D44" s="183"/>
      <c r="E44" s="183"/>
      <c r="F44" s="183"/>
      <c r="G44" s="16">
        <v>162</v>
      </c>
      <c r="H44" s="58">
        <v>456</v>
      </c>
      <c r="I44" s="58">
        <v>18813</v>
      </c>
    </row>
    <row r="45" spans="1:9">
      <c r="A45" s="183" t="s">
        <v>159</v>
      </c>
      <c r="B45" s="183"/>
      <c r="C45" s="183"/>
      <c r="D45" s="183"/>
      <c r="E45" s="183"/>
      <c r="F45" s="183"/>
      <c r="G45" s="16">
        <v>163</v>
      </c>
      <c r="H45" s="58">
        <v>0</v>
      </c>
      <c r="I45" s="58">
        <v>2177</v>
      </c>
    </row>
    <row r="46" spans="1:9">
      <c r="A46" s="183" t="s">
        <v>160</v>
      </c>
      <c r="B46" s="183"/>
      <c r="C46" s="183"/>
      <c r="D46" s="183"/>
      <c r="E46" s="183"/>
      <c r="F46" s="183"/>
      <c r="G46" s="16">
        <v>164</v>
      </c>
      <c r="H46" s="58">
        <v>24159</v>
      </c>
      <c r="I46" s="58">
        <v>130313</v>
      </c>
    </row>
    <row r="47" spans="1:9">
      <c r="A47" s="185" t="s">
        <v>161</v>
      </c>
      <c r="B47" s="185"/>
      <c r="C47" s="185"/>
      <c r="D47" s="185"/>
      <c r="E47" s="185"/>
      <c r="F47" s="185"/>
      <c r="G47" s="17">
        <v>165</v>
      </c>
      <c r="H47" s="59">
        <f>SUM(H48:H54)</f>
        <v>851423</v>
      </c>
      <c r="I47" s="59">
        <f>SUM(I48:I54)</f>
        <v>641910</v>
      </c>
    </row>
    <row r="48" spans="1:9" ht="23.45" customHeight="1">
      <c r="A48" s="183" t="s">
        <v>162</v>
      </c>
      <c r="B48" s="183"/>
      <c r="C48" s="183"/>
      <c r="D48" s="183"/>
      <c r="E48" s="183"/>
      <c r="F48" s="183"/>
      <c r="G48" s="16">
        <v>166</v>
      </c>
      <c r="H48" s="58">
        <v>0</v>
      </c>
      <c r="I48" s="58">
        <v>7392</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847067</v>
      </c>
      <c r="I50" s="58">
        <v>617581</v>
      </c>
    </row>
    <row r="51" spans="1:9">
      <c r="A51" s="240" t="s">
        <v>165</v>
      </c>
      <c r="B51" s="240"/>
      <c r="C51" s="240"/>
      <c r="D51" s="240"/>
      <c r="E51" s="240"/>
      <c r="F51" s="240"/>
      <c r="G51" s="16">
        <v>169</v>
      </c>
      <c r="H51" s="58">
        <v>4356</v>
      </c>
      <c r="I51" s="58">
        <v>16937</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17548046</v>
      </c>
      <c r="I59" s="59">
        <f>I7+I36+I55+I56</f>
        <v>16024329</v>
      </c>
    </row>
    <row r="60" spans="1:9">
      <c r="A60" s="185" t="s">
        <v>174</v>
      </c>
      <c r="B60" s="185"/>
      <c r="C60" s="185"/>
      <c r="D60" s="185"/>
      <c r="E60" s="185"/>
      <c r="F60" s="185"/>
      <c r="G60" s="17">
        <v>178</v>
      </c>
      <c r="H60" s="59">
        <f>H13+H47+H57+H58</f>
        <v>17155250</v>
      </c>
      <c r="I60" s="59">
        <f>I13+I47+I57+I58</f>
        <v>15132879</v>
      </c>
    </row>
    <row r="61" spans="1:9">
      <c r="A61" s="185" t="s">
        <v>175</v>
      </c>
      <c r="B61" s="185"/>
      <c r="C61" s="185"/>
      <c r="D61" s="185"/>
      <c r="E61" s="185"/>
      <c r="F61" s="185"/>
      <c r="G61" s="17">
        <v>179</v>
      </c>
      <c r="H61" s="59">
        <f>H59-H60</f>
        <v>392796</v>
      </c>
      <c r="I61" s="59">
        <f>I59-I60</f>
        <v>891450</v>
      </c>
    </row>
    <row r="62" spans="1:9">
      <c r="A62" s="242" t="s">
        <v>176</v>
      </c>
      <c r="B62" s="242"/>
      <c r="C62" s="242"/>
      <c r="D62" s="242"/>
      <c r="E62" s="242"/>
      <c r="F62" s="242"/>
      <c r="G62" s="17">
        <v>180</v>
      </c>
      <c r="H62" s="59">
        <f>+IF((H59-H60)&gt;0,(H59-H60),0)</f>
        <v>392796</v>
      </c>
      <c r="I62" s="59">
        <f>+IF((I59-I60)&gt;0,(I59-I60),0)</f>
        <v>891450</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146126</v>
      </c>
      <c r="I64" s="58">
        <v>233209</v>
      </c>
    </row>
    <row r="65" spans="1:9">
      <c r="A65" s="185" t="s">
        <v>178</v>
      </c>
      <c r="B65" s="185"/>
      <c r="C65" s="185"/>
      <c r="D65" s="185"/>
      <c r="E65" s="185"/>
      <c r="F65" s="185"/>
      <c r="G65" s="17">
        <v>183</v>
      </c>
      <c r="H65" s="59">
        <f>H61-H64</f>
        <v>246670</v>
      </c>
      <c r="I65" s="59">
        <f>I61-I64</f>
        <v>658241</v>
      </c>
    </row>
    <row r="66" spans="1:9">
      <c r="A66" s="242" t="s">
        <v>179</v>
      </c>
      <c r="B66" s="242"/>
      <c r="C66" s="242"/>
      <c r="D66" s="242"/>
      <c r="E66" s="242"/>
      <c r="F66" s="242"/>
      <c r="G66" s="17">
        <v>184</v>
      </c>
      <c r="H66" s="59">
        <f>+IF((H61-H64)&gt;0,(H61-H64),0)</f>
        <v>246670</v>
      </c>
      <c r="I66" s="59">
        <f>+IF((I61-I64)&gt;0,(I61-I64),0)</f>
        <v>658241</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246670</v>
      </c>
      <c r="I88" s="52">
        <v>658241</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246670</v>
      </c>
      <c r="I100" s="54">
        <f>I88+I99</f>
        <v>658241</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5" zoomScale="110" workbookViewId="0">
      <selection activeCell="L28" sqref="L2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447</v>
      </c>
      <c r="B2" s="209"/>
      <c r="C2" s="209"/>
      <c r="D2" s="209"/>
      <c r="E2" s="209"/>
      <c r="F2" s="209"/>
      <c r="G2" s="209"/>
      <c r="H2" s="209"/>
      <c r="I2" s="209"/>
    </row>
    <row r="3" spans="1:9">
      <c r="A3" s="281" t="s">
        <v>361</v>
      </c>
      <c r="B3" s="282"/>
      <c r="C3" s="282"/>
      <c r="D3" s="282"/>
      <c r="E3" s="282"/>
      <c r="F3" s="282"/>
      <c r="G3" s="282"/>
      <c r="H3" s="282"/>
      <c r="I3" s="282"/>
    </row>
    <row r="4" spans="1:9">
      <c r="A4" s="280" t="s">
        <v>446</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392796</v>
      </c>
      <c r="I8" s="47">
        <v>891450</v>
      </c>
    </row>
    <row r="9" spans="1:9" ht="12.75" customHeight="1">
      <c r="A9" s="276" t="s">
        <v>219</v>
      </c>
      <c r="B9" s="277"/>
      <c r="C9" s="277"/>
      <c r="D9" s="277"/>
      <c r="E9" s="277"/>
      <c r="F9" s="278"/>
      <c r="G9" s="17">
        <v>2</v>
      </c>
      <c r="H9" s="48">
        <f>H10+H11+H12+H13+H14+H15+H16+H17</f>
        <v>921396</v>
      </c>
      <c r="I9" s="48">
        <f>I10+I11+I12+I13+I14+I15+I16+I17</f>
        <v>3178314</v>
      </c>
    </row>
    <row r="10" spans="1:9" ht="12.75" customHeight="1">
      <c r="A10" s="273" t="s">
        <v>220</v>
      </c>
      <c r="B10" s="274"/>
      <c r="C10" s="274"/>
      <c r="D10" s="274"/>
      <c r="E10" s="274"/>
      <c r="F10" s="275"/>
      <c r="G10" s="22">
        <v>3</v>
      </c>
      <c r="H10" s="49">
        <v>921396</v>
      </c>
      <c r="I10" s="49">
        <v>805605</v>
      </c>
    </row>
    <row r="11" spans="1:9" ht="31.15" customHeight="1">
      <c r="A11" s="273" t="s">
        <v>385</v>
      </c>
      <c r="B11" s="274"/>
      <c r="C11" s="274"/>
      <c r="D11" s="274"/>
      <c r="E11" s="274"/>
      <c r="F11" s="275"/>
      <c r="G11" s="22">
        <v>4</v>
      </c>
      <c r="H11" s="49">
        <v>0</v>
      </c>
      <c r="I11" s="49">
        <v>0</v>
      </c>
    </row>
    <row r="12" spans="1:9" ht="28.15"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1730945</v>
      </c>
    </row>
    <row r="14" spans="1:9" ht="12.75" customHeight="1">
      <c r="A14" s="273" t="s">
        <v>222</v>
      </c>
      <c r="B14" s="274"/>
      <c r="C14" s="274"/>
      <c r="D14" s="274"/>
      <c r="E14" s="274"/>
      <c r="F14" s="275"/>
      <c r="G14" s="22">
        <v>7</v>
      </c>
      <c r="H14" s="49">
        <v>0</v>
      </c>
      <c r="I14" s="49">
        <v>624827</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16937</v>
      </c>
    </row>
    <row r="17" spans="1:9" ht="27.6" customHeight="1">
      <c r="A17" s="273" t="s">
        <v>225</v>
      </c>
      <c r="B17" s="274"/>
      <c r="C17" s="274"/>
      <c r="D17" s="274"/>
      <c r="E17" s="274"/>
      <c r="F17" s="275"/>
      <c r="G17" s="22">
        <v>10</v>
      </c>
      <c r="H17" s="49">
        <v>0</v>
      </c>
      <c r="I17" s="49">
        <v>0</v>
      </c>
    </row>
    <row r="18" spans="1:9" ht="29.45" customHeight="1">
      <c r="A18" s="252" t="s">
        <v>388</v>
      </c>
      <c r="B18" s="253"/>
      <c r="C18" s="253"/>
      <c r="D18" s="253"/>
      <c r="E18" s="253"/>
      <c r="F18" s="254"/>
      <c r="G18" s="17">
        <v>11</v>
      </c>
      <c r="H18" s="48">
        <f>H8+H9</f>
        <v>1314192</v>
      </c>
      <c r="I18" s="48">
        <f>I8+I9</f>
        <v>4069764</v>
      </c>
    </row>
    <row r="19" spans="1:9" ht="12.75" customHeight="1">
      <c r="A19" s="276" t="s">
        <v>226</v>
      </c>
      <c r="B19" s="277"/>
      <c r="C19" s="277"/>
      <c r="D19" s="277"/>
      <c r="E19" s="277"/>
      <c r="F19" s="278"/>
      <c r="G19" s="17">
        <v>12</v>
      </c>
      <c r="H19" s="48">
        <f>H20+H21+H22+H23</f>
        <v>4359426</v>
      </c>
      <c r="I19" s="48">
        <f>I20+I21+I22+I23</f>
        <v>4203175</v>
      </c>
    </row>
    <row r="20" spans="1:9" ht="12.75" customHeight="1">
      <c r="A20" s="273" t="s">
        <v>227</v>
      </c>
      <c r="B20" s="274"/>
      <c r="C20" s="274"/>
      <c r="D20" s="274"/>
      <c r="E20" s="274"/>
      <c r="F20" s="275"/>
      <c r="G20" s="22">
        <v>13</v>
      </c>
      <c r="H20" s="49">
        <v>-1419028</v>
      </c>
      <c r="I20" s="49">
        <v>-241567</v>
      </c>
    </row>
    <row r="21" spans="1:9" ht="12.75" customHeight="1">
      <c r="A21" s="273" t="s">
        <v>228</v>
      </c>
      <c r="B21" s="274"/>
      <c r="C21" s="274"/>
      <c r="D21" s="274"/>
      <c r="E21" s="274"/>
      <c r="F21" s="275"/>
      <c r="G21" s="22">
        <v>14</v>
      </c>
      <c r="H21" s="49">
        <v>5950983</v>
      </c>
      <c r="I21" s="49">
        <v>3203897</v>
      </c>
    </row>
    <row r="22" spans="1:9" ht="12.75" customHeight="1">
      <c r="A22" s="273" t="s">
        <v>229</v>
      </c>
      <c r="B22" s="274"/>
      <c r="C22" s="274"/>
      <c r="D22" s="274"/>
      <c r="E22" s="274"/>
      <c r="F22" s="275"/>
      <c r="G22" s="22">
        <v>15</v>
      </c>
      <c r="H22" s="49">
        <v>-158401</v>
      </c>
      <c r="I22" s="49">
        <v>1240845</v>
      </c>
    </row>
    <row r="23" spans="1:9" ht="12.75" customHeight="1">
      <c r="A23" s="273" t="s">
        <v>230</v>
      </c>
      <c r="B23" s="274"/>
      <c r="C23" s="274"/>
      <c r="D23" s="274"/>
      <c r="E23" s="274"/>
      <c r="F23" s="275"/>
      <c r="G23" s="22">
        <v>16</v>
      </c>
      <c r="H23" s="49">
        <v>-14128</v>
      </c>
      <c r="I23" s="49">
        <v>0</v>
      </c>
    </row>
    <row r="24" spans="1:9" ht="12.75" customHeight="1">
      <c r="A24" s="252" t="s">
        <v>231</v>
      </c>
      <c r="B24" s="253"/>
      <c r="C24" s="253"/>
      <c r="D24" s="253"/>
      <c r="E24" s="253"/>
      <c r="F24" s="254"/>
      <c r="G24" s="17">
        <v>17</v>
      </c>
      <c r="H24" s="48">
        <f>H18+H19</f>
        <v>5673618</v>
      </c>
      <c r="I24" s="48">
        <f>I18+I19</f>
        <v>8272939</v>
      </c>
    </row>
    <row r="25" spans="1:9" ht="12.75" customHeight="1">
      <c r="A25" s="264" t="s">
        <v>232</v>
      </c>
      <c r="B25" s="265"/>
      <c r="C25" s="265"/>
      <c r="D25" s="265"/>
      <c r="E25" s="265"/>
      <c r="F25" s="266"/>
      <c r="G25" s="22">
        <v>18</v>
      </c>
      <c r="H25" s="49">
        <v>0</v>
      </c>
      <c r="I25" s="49">
        <v>62400</v>
      </c>
    </row>
    <row r="26" spans="1:9" ht="12.75" customHeight="1">
      <c r="A26" s="264" t="s">
        <v>233</v>
      </c>
      <c r="B26" s="265"/>
      <c r="C26" s="265"/>
      <c r="D26" s="265"/>
      <c r="E26" s="265"/>
      <c r="F26" s="266"/>
      <c r="G26" s="22">
        <v>19</v>
      </c>
      <c r="H26" s="49">
        <v>0</v>
      </c>
      <c r="I26" s="49">
        <v>1739489</v>
      </c>
    </row>
    <row r="27" spans="1:9" ht="28.9" customHeight="1">
      <c r="A27" s="255" t="s">
        <v>234</v>
      </c>
      <c r="B27" s="256"/>
      <c r="C27" s="256"/>
      <c r="D27" s="256"/>
      <c r="E27" s="256"/>
      <c r="F27" s="257"/>
      <c r="G27" s="18">
        <v>20</v>
      </c>
      <c r="H27" s="50">
        <f>H24+H25+H26</f>
        <v>5673618</v>
      </c>
      <c r="I27" s="50">
        <f>I24+I25+I26</f>
        <v>10074828</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74655</v>
      </c>
      <c r="I29" s="51">
        <v>314712</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13700</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88355</v>
      </c>
      <c r="I35" s="53">
        <f>I29+I30+I31+I32+I33+I34</f>
        <v>314712</v>
      </c>
    </row>
    <row r="36" spans="1:9" ht="26.45" customHeight="1">
      <c r="A36" s="264" t="s">
        <v>243</v>
      </c>
      <c r="B36" s="265"/>
      <c r="C36" s="265"/>
      <c r="D36" s="265"/>
      <c r="E36" s="265"/>
      <c r="F36" s="266"/>
      <c r="G36" s="22">
        <v>28</v>
      </c>
      <c r="H36" s="52">
        <v>0</v>
      </c>
      <c r="I36" s="52">
        <v>0</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-17154367</v>
      </c>
      <c r="I38" s="52">
        <v>-1085316</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-1055333</v>
      </c>
    </row>
    <row r="41" spans="1:9" ht="22.9" customHeight="1">
      <c r="A41" s="252" t="s">
        <v>248</v>
      </c>
      <c r="B41" s="253"/>
      <c r="C41" s="253"/>
      <c r="D41" s="253"/>
      <c r="E41" s="253"/>
      <c r="F41" s="254"/>
      <c r="G41" s="17">
        <v>33</v>
      </c>
      <c r="H41" s="53">
        <f>H36+H37+H38+H39+H40</f>
        <v>-17154367</v>
      </c>
      <c r="I41" s="53">
        <f>I36+I37+I38+I39+I40</f>
        <v>-2140649</v>
      </c>
    </row>
    <row r="42" spans="1:9" ht="30.6" customHeight="1">
      <c r="A42" s="255" t="s">
        <v>249</v>
      </c>
      <c r="B42" s="256"/>
      <c r="C42" s="256"/>
      <c r="D42" s="256"/>
      <c r="E42" s="256"/>
      <c r="F42" s="257"/>
      <c r="G42" s="18">
        <v>34</v>
      </c>
      <c r="H42" s="54">
        <f>H35+H41</f>
        <v>-17066012</v>
      </c>
      <c r="I42" s="54">
        <f>I35+I41</f>
        <v>-1825937</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28955</v>
      </c>
      <c r="I46" s="52">
        <v>81094</v>
      </c>
    </row>
    <row r="47" spans="1:9" ht="12.75" customHeight="1">
      <c r="A47" s="264" t="s">
        <v>254</v>
      </c>
      <c r="B47" s="265"/>
      <c r="C47" s="265"/>
      <c r="D47" s="265"/>
      <c r="E47" s="265"/>
      <c r="F47" s="266"/>
      <c r="G47" s="22">
        <v>38</v>
      </c>
      <c r="H47" s="52">
        <v>8108670</v>
      </c>
      <c r="I47" s="52">
        <v>0</v>
      </c>
    </row>
    <row r="48" spans="1:9" ht="25.9" customHeight="1">
      <c r="A48" s="252" t="s">
        <v>255</v>
      </c>
      <c r="B48" s="253"/>
      <c r="C48" s="253"/>
      <c r="D48" s="253"/>
      <c r="E48" s="253"/>
      <c r="F48" s="254"/>
      <c r="G48" s="17">
        <v>39</v>
      </c>
      <c r="H48" s="53">
        <f>H44+H45+H46+H47</f>
        <v>8137625</v>
      </c>
      <c r="I48" s="53">
        <f>I44+I45+I46+I47</f>
        <v>81094</v>
      </c>
    </row>
    <row r="49" spans="1:9" ht="24.6" customHeight="1">
      <c r="A49" s="264" t="s">
        <v>387</v>
      </c>
      <c r="B49" s="265"/>
      <c r="C49" s="265"/>
      <c r="D49" s="265"/>
      <c r="E49" s="265"/>
      <c r="F49" s="266"/>
      <c r="G49" s="22">
        <v>40</v>
      </c>
      <c r="H49" s="52">
        <v>0</v>
      </c>
      <c r="I49" s="52">
        <v>-7323839</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-626124</v>
      </c>
      <c r="I53" s="52">
        <v>-1215626</v>
      </c>
    </row>
    <row r="54" spans="1:9" ht="27.6" customHeight="1">
      <c r="A54" s="252" t="s">
        <v>260</v>
      </c>
      <c r="B54" s="253"/>
      <c r="C54" s="253"/>
      <c r="D54" s="253"/>
      <c r="E54" s="253"/>
      <c r="F54" s="254"/>
      <c r="G54" s="17">
        <v>45</v>
      </c>
      <c r="H54" s="53">
        <f>H49+H50+H51+H52+H53</f>
        <v>-626124</v>
      </c>
      <c r="I54" s="53">
        <f>I49+I50+I51+I52+I53</f>
        <v>-8539465</v>
      </c>
    </row>
    <row r="55" spans="1:9" ht="27.6" customHeight="1">
      <c r="A55" s="267" t="s">
        <v>261</v>
      </c>
      <c r="B55" s="268"/>
      <c r="C55" s="268"/>
      <c r="D55" s="268"/>
      <c r="E55" s="268"/>
      <c r="F55" s="269"/>
      <c r="G55" s="17">
        <v>46</v>
      </c>
      <c r="H55" s="53">
        <f>H48+H54</f>
        <v>7511501</v>
      </c>
      <c r="I55" s="53">
        <f>I48+I54</f>
        <v>-8458371</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-3880893</v>
      </c>
      <c r="I57" s="53">
        <f>I27+I42+I55+I56</f>
        <v>-209480</v>
      </c>
    </row>
    <row r="58" spans="1:9" ht="15.6" customHeight="1">
      <c r="A58" s="270" t="s">
        <v>264</v>
      </c>
      <c r="B58" s="271"/>
      <c r="C58" s="271"/>
      <c r="D58" s="271"/>
      <c r="E58" s="271"/>
      <c r="F58" s="272"/>
      <c r="G58" s="22">
        <v>49</v>
      </c>
      <c r="H58" s="52">
        <v>4761920</v>
      </c>
      <c r="I58" s="52">
        <v>881027</v>
      </c>
    </row>
    <row r="59" spans="1:9" ht="28.9" customHeight="1">
      <c r="A59" s="255" t="s">
        <v>265</v>
      </c>
      <c r="B59" s="256"/>
      <c r="C59" s="256"/>
      <c r="D59" s="256"/>
      <c r="E59" s="256"/>
      <c r="F59" s="257"/>
      <c r="G59" s="18">
        <v>50</v>
      </c>
      <c r="H59" s="54">
        <f>H57+H58</f>
        <v>881027</v>
      </c>
      <c r="I59" s="54">
        <f>I57+I58</f>
        <v>671547</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7" zoomScale="110" workbookViewId="0">
      <selection activeCell="L51" sqref="L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448</v>
      </c>
      <c r="B2" s="209"/>
      <c r="C2" s="209"/>
      <c r="D2" s="209"/>
      <c r="E2" s="209"/>
      <c r="F2" s="209"/>
      <c r="G2" s="209"/>
      <c r="H2" s="209"/>
      <c r="I2" s="209"/>
    </row>
    <row r="3" spans="1:9">
      <c r="A3" s="281" t="s">
        <v>361</v>
      </c>
      <c r="B3" s="289"/>
      <c r="C3" s="289"/>
      <c r="D3" s="289"/>
      <c r="E3" s="289"/>
      <c r="F3" s="289"/>
      <c r="G3" s="289"/>
      <c r="H3" s="289"/>
      <c r="I3" s="289"/>
    </row>
    <row r="4" spans="1:9">
      <c r="A4" s="280" t="s">
        <v>449</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0</v>
      </c>
      <c r="I23" s="52">
        <v>0</v>
      </c>
    </row>
    <row r="24" spans="1:9">
      <c r="A24" s="240" t="s">
        <v>282</v>
      </c>
      <c r="B24" s="240"/>
      <c r="C24" s="240"/>
      <c r="D24" s="240"/>
      <c r="E24" s="240"/>
      <c r="F24" s="240"/>
      <c r="G24" s="16">
        <v>16</v>
      </c>
      <c r="H24" s="52">
        <v>0</v>
      </c>
      <c r="I24" s="52">
        <v>0</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zoomScale="80" zoomScaleSheetLayoutView="80" workbookViewId="0">
      <selection activeCell="T12" sqref="T12"/>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43466</v>
      </c>
      <c r="F2" s="6" t="s">
        <v>0</v>
      </c>
      <c r="G2" s="5">
        <v>43830</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33473350</v>
      </c>
      <c r="I7" s="77">
        <v>0</v>
      </c>
      <c r="J7" s="77">
        <v>1673668</v>
      </c>
      <c r="K7" s="77">
        <v>0</v>
      </c>
      <c r="L7" s="77">
        <v>0</v>
      </c>
      <c r="M7" s="77">
        <v>0</v>
      </c>
      <c r="N7" s="77">
        <v>0</v>
      </c>
      <c r="O7" s="77">
        <v>0</v>
      </c>
      <c r="P7" s="77">
        <v>0</v>
      </c>
      <c r="Q7" s="77">
        <v>0</v>
      </c>
      <c r="R7" s="77">
        <v>0</v>
      </c>
      <c r="S7" s="77">
        <v>-5838774</v>
      </c>
      <c r="T7" s="77">
        <v>246670</v>
      </c>
      <c r="U7" s="78">
        <f>H7+I7+J7+K7-L7+M7+N7+O7+P7+Q7+R7+S7+T7</f>
        <v>29554914</v>
      </c>
      <c r="V7" s="77">
        <v>0</v>
      </c>
      <c r="W7" s="78">
        <f>U7+V7</f>
        <v>29554914</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33473350</v>
      </c>
      <c r="I10" s="79">
        <f t="shared" ref="I10:W10" si="2">I7+I8+I9</f>
        <v>0</v>
      </c>
      <c r="J10" s="79">
        <f t="shared" si="2"/>
        <v>1673668</v>
      </c>
      <c r="K10" s="79">
        <f t="shared" si="2"/>
        <v>0</v>
      </c>
      <c r="L10" s="79">
        <f t="shared" si="2"/>
        <v>0</v>
      </c>
      <c r="M10" s="79">
        <f t="shared" si="2"/>
        <v>0</v>
      </c>
      <c r="N10" s="79">
        <f t="shared" si="2"/>
        <v>0</v>
      </c>
      <c r="O10" s="79">
        <f t="shared" si="2"/>
        <v>0</v>
      </c>
      <c r="P10" s="79">
        <f t="shared" si="2"/>
        <v>0</v>
      </c>
      <c r="Q10" s="79">
        <f t="shared" si="2"/>
        <v>0</v>
      </c>
      <c r="R10" s="79">
        <f t="shared" si="2"/>
        <v>0</v>
      </c>
      <c r="S10" s="79">
        <f t="shared" si="2"/>
        <v>-5838774</v>
      </c>
      <c r="T10" s="79">
        <f t="shared" si="2"/>
        <v>246670</v>
      </c>
      <c r="U10" s="79">
        <f t="shared" si="2"/>
        <v>29554914</v>
      </c>
      <c r="V10" s="79">
        <f t="shared" si="2"/>
        <v>0</v>
      </c>
      <c r="W10" s="79">
        <f t="shared" si="2"/>
        <v>29554914</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33473350</v>
      </c>
      <c r="I29" s="80">
        <f t="shared" ref="I29:W29" si="5">SUM(I10:I28)</f>
        <v>0</v>
      </c>
      <c r="J29" s="80">
        <f t="shared" si="5"/>
        <v>1673668</v>
      </c>
      <c r="K29" s="80">
        <f t="shared" si="5"/>
        <v>0</v>
      </c>
      <c r="L29" s="80">
        <f t="shared" si="5"/>
        <v>0</v>
      </c>
      <c r="M29" s="80">
        <f t="shared" si="5"/>
        <v>0</v>
      </c>
      <c r="N29" s="80">
        <f t="shared" si="5"/>
        <v>0</v>
      </c>
      <c r="O29" s="80">
        <f t="shared" si="5"/>
        <v>0</v>
      </c>
      <c r="P29" s="80">
        <f t="shared" si="5"/>
        <v>0</v>
      </c>
      <c r="Q29" s="80">
        <f t="shared" si="5"/>
        <v>0</v>
      </c>
      <c r="R29" s="80">
        <f t="shared" si="5"/>
        <v>0</v>
      </c>
      <c r="S29" s="80">
        <f t="shared" si="5"/>
        <v>-5838774</v>
      </c>
      <c r="T29" s="80">
        <f t="shared" si="5"/>
        <v>246670</v>
      </c>
      <c r="U29" s="80">
        <f t="shared" si="5"/>
        <v>29554914</v>
      </c>
      <c r="V29" s="80">
        <f t="shared" si="5"/>
        <v>0</v>
      </c>
      <c r="W29" s="80">
        <f t="shared" si="5"/>
        <v>29554914</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33473350</v>
      </c>
      <c r="I35" s="77">
        <v>0</v>
      </c>
      <c r="J35" s="77">
        <v>1673668</v>
      </c>
      <c r="K35" s="77">
        <v>0</v>
      </c>
      <c r="L35" s="77">
        <v>0</v>
      </c>
      <c r="M35" s="77">
        <v>0</v>
      </c>
      <c r="N35" s="77">
        <v>0</v>
      </c>
      <c r="O35" s="77">
        <v>0</v>
      </c>
      <c r="P35" s="77">
        <v>0</v>
      </c>
      <c r="Q35" s="77">
        <v>0</v>
      </c>
      <c r="R35" s="77">
        <v>0</v>
      </c>
      <c r="S35" s="77">
        <v>-5838774</v>
      </c>
      <c r="T35" s="77">
        <v>246670</v>
      </c>
      <c r="U35" s="78">
        <f t="shared" ref="U35:U37" si="9">H35+I35+J35+K35-L35+M35+N35+O35+P35+Q35+R35+S35+T35</f>
        <v>29554914</v>
      </c>
      <c r="V35" s="77">
        <v>0</v>
      </c>
      <c r="W35" s="78">
        <f t="shared" ref="W35:W37" si="10">U35+V35</f>
        <v>29554914</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33473350</v>
      </c>
      <c r="I38" s="79">
        <f t="shared" ref="I38:W38" si="11">I35+I36+I37</f>
        <v>0</v>
      </c>
      <c r="J38" s="79">
        <f t="shared" si="11"/>
        <v>1673668</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-5838774</v>
      </c>
      <c r="T38" s="79">
        <f t="shared" si="11"/>
        <v>246670</v>
      </c>
      <c r="U38" s="79">
        <f t="shared" si="11"/>
        <v>29554914</v>
      </c>
      <c r="V38" s="79">
        <f t="shared" si="11"/>
        <v>0</v>
      </c>
      <c r="W38" s="79">
        <f t="shared" si="11"/>
        <v>29554914</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658241</v>
      </c>
      <c r="U39" s="78">
        <f t="shared" ref="U39:U56" si="12">H39+I39+J39+K39-L39+M39+N39+O39+P39+Q39+R39+S39+T39</f>
        <v>658241</v>
      </c>
      <c r="V39" s="77">
        <v>0</v>
      </c>
      <c r="W39" s="78">
        <f t="shared" ref="W39:W56" si="13">U39+V39</f>
        <v>658241</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33473350</v>
      </c>
      <c r="I57" s="80">
        <f t="shared" ref="I57:W57" si="14">SUM(I38:I56)</f>
        <v>0</v>
      </c>
      <c r="J57" s="80">
        <f t="shared" si="14"/>
        <v>1673668</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-5838774</v>
      </c>
      <c r="T57" s="80">
        <f t="shared" si="14"/>
        <v>904911</v>
      </c>
      <c r="U57" s="80">
        <f t="shared" si="14"/>
        <v>30213155</v>
      </c>
      <c r="V57" s="80">
        <f t="shared" si="14"/>
        <v>0</v>
      </c>
      <c r="W57" s="80">
        <f t="shared" si="14"/>
        <v>30213155</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658241</v>
      </c>
      <c r="U60" s="79">
        <f t="shared" si="16"/>
        <v>658241</v>
      </c>
      <c r="V60" s="79">
        <f t="shared" si="16"/>
        <v>0</v>
      </c>
      <c r="W60" s="79">
        <f t="shared" si="16"/>
        <v>658241</v>
      </c>
    </row>
    <row r="61" spans="1:23" ht="29.25" customHeight="1">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sqref="A1:J30"/>
    </sheetView>
  </sheetViews>
  <sheetFormatPr defaultRowHeight="12.75"/>
  <sheetData>
    <row r="1" spans="1:10">
      <c r="A1" s="324" t="s">
        <v>409</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2020-05-28T09:46:08Z</cp:lastPrinted>
  <dcterms:created xsi:type="dcterms:W3CDTF">2008-10-17T11:51:54Z</dcterms:created>
  <dcterms:modified xsi:type="dcterms:W3CDTF">2020-06-26T10:17:21Z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