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K47" i="19"/>
  <c r="I78" i="18" l="1"/>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H49" i="21"/>
  <c r="H51" s="1"/>
  <c r="W61" i="22"/>
  <c r="H61" i="19"/>
  <c r="I55" i="20"/>
  <c r="I24"/>
  <c r="I27" s="1"/>
  <c r="I75" i="18"/>
  <c r="I131" s="1"/>
  <c r="I44"/>
  <c r="K60" i="19"/>
  <c r="K14"/>
  <c r="K61" s="1"/>
  <c r="J60"/>
  <c r="I47" i="21"/>
  <c r="I34"/>
  <c r="I14" i="19"/>
  <c r="I61" s="1"/>
  <c r="I64" s="1"/>
  <c r="H72" i="18"/>
  <c r="H60" i="19"/>
  <c r="H64" s="1"/>
  <c r="J14"/>
  <c r="J61" s="1"/>
  <c r="U61" i="22"/>
  <c r="I9" i="18"/>
  <c r="I42" i="20"/>
  <c r="W59" i="22"/>
  <c r="W60" s="1"/>
  <c r="U59"/>
  <c r="U60" s="1"/>
  <c r="W31"/>
  <c r="W32" s="1"/>
  <c r="U31"/>
  <c r="U32" s="1"/>
  <c r="W33"/>
  <c r="U33"/>
  <c r="W38"/>
  <c r="W57" s="1"/>
  <c r="U38"/>
  <c r="U57" s="1"/>
  <c r="W10"/>
  <c r="W29" s="1"/>
  <c r="U10"/>
  <c r="U29" s="1"/>
  <c r="I57" i="20" l="1"/>
  <c r="I59" s="1"/>
  <c r="I72" i="18"/>
  <c r="K62" i="19"/>
  <c r="K67" s="1"/>
  <c r="K63"/>
  <c r="K64"/>
  <c r="J63"/>
  <c r="I49" i="21"/>
  <c r="I51" s="1"/>
  <c r="I63" i="19"/>
  <c r="I62"/>
  <c r="H62"/>
  <c r="H66" s="1"/>
  <c r="H63"/>
  <c r="J62"/>
  <c r="J66" s="1"/>
  <c r="J64"/>
  <c r="H67"/>
  <c r="K66" l="1"/>
  <c r="H68"/>
  <c r="K68"/>
  <c r="I67"/>
  <c r="I68"/>
  <c r="I66"/>
  <c r="J67"/>
  <c r="J68"/>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<sst xmlns="http://schemas.openxmlformats.org/spreadsheetml/2006/main" count="519" uniqueCount="457">
  <si>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</si>
  <si>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</si>
  <si>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</si>
  <si>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</si>
  <si>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</si>
  <si>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</si>
  <si>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</si>
  <si>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</si>
  <si>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</si>
  <si>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</si>
  <si>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</si>
  <si>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</si>
  <si>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</si>
  <si>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</si>
  <si>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</si>
  <si>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</si>
  <si>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</si>
  <si>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</si>
  <si>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</si>
  <si>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</si>
  <si>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</si>
  <si>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</si>
  <si>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</si>
  <si>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</si>
  <si>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</si>
  <si>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</si>
  <si>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</si>
  <si>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</si>
  <si>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</si>
  <si>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</si>
  <si>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</si>
  <si>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</si>
  <si>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</si>
  <si>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</si>
  <si>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</si>
  <si>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</si>
  <si>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</si>
  <si>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</si>
  <si>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</si>
  <si>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</si>
  <si>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</si>
  <si>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</si>
  <si>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</si>
  <si>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</si>
  <si>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</si>
  <si>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</si>
  <si>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</si>
  <si>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</si>
  <si>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</si>
  <si>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</si>
  <si>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</si>
  <si>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</si>
  <si>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</si>
  <si>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</si>
  <si>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</si>
  <si>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</si>
  <si>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</si>
  <si>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</si>
  <si>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</si>
  <si>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</si>
  <si>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</si>
  <si>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</si>
  <si>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</si>
  <si>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</si>
  <si>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</si>
  <si>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</si>
  <si>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</si>
  <si>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</si>
  <si>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</si>
  <si>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</si>
  <si>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</si>
  <si>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</si>
  <si>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</si>
  <si>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</si>
  <si>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</si>
  <si>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</si>
  <si>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</si>
  <si>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</si>
  <si>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</si>
  <si>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</si>
  <si>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</si>
  <si>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</si>
  <si>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</si>
  <si>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</si>
  <si>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</si>
  <si>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</si>
  <si>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</si>
  <si>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</si>
  <si>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</si>
  <si>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</si>
  <si>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</si>
  <si>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</si>
  <si>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</si>
  <si>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</si>
  <si>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</si>
  <si>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</si>
  <si>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</si>
  <si>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</si>
  <si>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</si>
  <si>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</si>
  <si>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</si>
  <si>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</si>
  <si>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</si>
  <si>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</si>
  <si>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</si>
  <si>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</si>
  <si>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</si>
  <si>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</si>
  <si>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</si>
  <si>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</si>
  <si>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</si>
  <si>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</si>
  <si>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</si>
  <si>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</si>
  <si>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</si>
  <si>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</si>
  <si>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</si>
  <si>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</si>
  <si>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</si>
  <si>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</si>
  <si>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</si>
  <si>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</si>
  <si>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</si>
  <si>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</si>
  <si>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</si>
  <si>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</si>
  <si>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</si>
  <si>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</si>
  <si>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</si>
  <si>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</si>
  <si>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</si>
  <si>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</si>
  <si>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</si>
  <si>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</si>
  <si>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</si>
  <si>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</si>
  <si>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</si>
  <si>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</si>
  <si>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</si>
  <si>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</si>
  <si>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</si>
  <si>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</si>
  <si>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</si>
  <si>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</si>
  <si>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</si>
  <si>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</si>
  <si>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</si>
  <si>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</si>
  <si>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</si>
  <si>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</si>
  <si>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</si>
  <si>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</si>
  <si>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</si>
  <si>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</si>
  <si>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</si>
  <si>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</si>
  <si>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</si>
  <si>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</si>
  <si>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</si>
  <si>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</si>
  <si>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</si>
  <si>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</si>
  <si>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</si>
  <si>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</si>
  <si>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</si>
  <si>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</si>
  <si>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</si>
  <si>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</si>
  <si>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</si>
  <si>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</si>
  <si>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</si>
  <si>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</si>
  <si>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</si>
  <si>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</si>
  <si>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</si>
  <si>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</si>
  <si>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</si>
  <si>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</si>
  <si>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</si>
  <si>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</si>
  <si>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</si>
  <si>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</si>
  <si>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</si>
  <si>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</si>
  <si>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</si>
  <si>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</si>
  <si>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</si>
  <si>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</si>
  <si>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</si>
  <si>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</si>
  <si>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</si>
  <si>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</si>
  <si>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</si>
  <si>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</si>
  <si>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</si>
  <si>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</si>
  <si>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</si>
  <si>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</si>
  <si>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</si>
  <si>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</si>
  <si>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</si>
  <si>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</si>
  <si>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</si>
  <si>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</si>
  <si>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</si>
  <si>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</si>
  <si>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</si>
  <si>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</si>
  <si>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</si>
  <si>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</si>
  <si>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</si>
  <si>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</si>
  <si>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</si>
  <si>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</si>
  <si>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</si>
  <si>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</si>
  <si>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</si>
  <si>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</si>
  <si>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</si>
  <si>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</si>
  <si>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</si>
  <si>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</si>
  <si>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</si>
  <si>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</si>
  <si>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</si>
  <si>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</si>
  <si>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</si>
  <si>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</si>
  <si>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</si>
  <si>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</si>
  <si>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</si>
  <si>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</si>
  <si>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</si>
  <si>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</si>
  <si>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</si>
  <si>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</si>
  <si>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</si>
  <si>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</si>
  <si>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</si>
  <si>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</si>
  <si>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</si>
  <si>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</si>
  <si>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</si>
  <si>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</si>
  <si>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</si>
  <si>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</si>
  <si>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</si>
  <si>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</si>
  <si>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</si>
  <si>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</si>
  <si>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</si>
  <si>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</si>
  <si>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</si>
  <si>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</si>
  <si>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</si>
  <si>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</si>
  <si>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</si>
  <si>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</si>
  <si>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</si>
  <si>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</si>
  <si>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</si>
  <si>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</si>
  <si>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</si>
  <si>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</si>
  <si>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</si>
  <si>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</si>
  <si>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</si>
  <si>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</si>
  <si>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</si>
  <si>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</si>
  <si>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</si>
  <si>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</si>
  <si>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</si>
  <si>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</si>
  <si>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</si>
  <si>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</si>
  <si>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</si>
  <si>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</si>
  <si>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</si>
  <si>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</si>
  <si>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</si>
  <si>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</si>
  <si>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</si>
  <si>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</si>
  <si>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</si>
  <si>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</si>
  <si>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</si>
  <si>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</si>
  <si>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</si>
  <si>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</si>
  <si>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</si>
  <si>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</si>
  <si>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</si>
  <si>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</si>
  <si>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</si>
  <si>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</si>
  <si>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</si>
  <si>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</si>
  <si>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</si>
  <si>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</si>
  <si>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</si>
  <si>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</si>
  <si>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</si>
  <si>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</si>
  <si>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</si>
  <si>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</si>
  <si>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</si>
  <si>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</si>
  <si>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</si>
  <si>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</si>
  <si>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</si>
  <si>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</si>
  <si>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</si>
  <si>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</si>
  <si>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</si>
  <si>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</si>
  <si>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</si>
  <si>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</si>
  <si>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</si>
  <si>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</si>
  <si>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</si>
  <si>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</si>
  <si>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</si>
  <si>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</si>
  <si>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</si>
  <si>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</si>
  <si>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</si>
  <si>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</si>
  <si>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</si>
  <si>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</si>
  <si>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</si>
  <si>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</si>
  <si>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</si>
  <si>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</si>
  <si>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</si>
  <si>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</si>
  <si>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</si>
  <si>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</si>
  <si>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</si>
  <si>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</si>
  <si>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</si>
  <si>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</si>
  <si>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</si>
  <si>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</si>
  <si>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</si>
  <si>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</si>
  <si>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</si>
  <si>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</si>
  <si>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</si>
  <si>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</si>
  <si>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</si>
  <si>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</si>
  <si>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</si>
  <si>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</si>
  <si>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</si>
  <si>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</si>
  <si>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</si>
  <si>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</si>
  <si>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</si>
  <si>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</si>
  <si>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</si>
  <si>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</si>
  <si>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</si>
  <si>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</si>
  <si>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</si>
  <si>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</si>
  <si>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</si>
  <si>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</si>
  <si>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</si>
  <si>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</si>
  <si>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</si>
  <si>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</si>
  <si>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</si>
  <si>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</si>
  <si>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</si>
  <si>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</si>
  <si>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</si>
  <si>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</si>
  <si>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</si>
  <si>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</si>
  <si>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</si>
  <si>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</si>
  <si>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</si>
  <si>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</si>
  <si>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</si>
  <si>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</si>
  <si>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</si>
  <si>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</si>
  <si>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</si>
  <si>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</si>
  <si>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</si>
  <si>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</si>
  <si>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</si>
  <si>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</si>
  <si>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</si>
  <si>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</si>
  <si>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</si>
  <si>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</si>
  <si>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</si>
  <si>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</si>
  <si>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</si>
  <si>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</si>
  <si>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</si>
  <si>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</si>
  <si>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</si>
  <si>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</si>
  <si>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</si>
  <si>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</si>
  <si>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</si>
  <si>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</si>
  <si>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</si>
  <si>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</si>
  <si>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</si>
  <si>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</si>
  <si>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</si>
  <si>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</si>
  <si>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</si>
  <si>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</si>
  <si>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</si>
  <si>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</si>
  <si>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</si>
  <si>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</si>
  <si>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</si>
  <si>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</si>
  <si>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</si>
  <si>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</si>
  <si>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</si>
  <si>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</si>
  <si>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</si>
  <si>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</si>
  <si>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</si>
  <si>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</si>
  <si>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</si>
  <si>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</si>
  <si>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</si>
  <si>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</si>
  <si>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</si>
  <si>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</si>
  <si>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</si>
  <si>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</si>
  <si>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</si>
  <si>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Mira Rubić</t>
  </si>
  <si>
    <t>021382235</t>
  </si>
  <si>
    <t>Šibenski revicon d.o.o.</t>
  </si>
  <si>
    <t>Radovan Lučić</t>
  </si>
  <si>
    <t>Obveznik:___KOTEKS D.D.</t>
  </si>
  <si>
    <t>Obveznik: _KOTEKS D.D.</t>
  </si>
  <si>
    <t>Obveznik: _KOTEKS D.D. SPLIT</t>
  </si>
  <si>
    <t>Obveznik: __KOTEKS D.D. SPLIT</t>
  </si>
  <si>
    <t>7478000050RQRQVKQR93</t>
  </si>
  <si>
    <t>1326</t>
  </si>
  <si>
    <t xml:space="preserve"> </t>
  </si>
  <si>
    <t>stanje na dan 30.09.2020.</t>
  </si>
  <si>
    <t>u razdoblju 01.01.2020  do  30.09.2020</t>
  </si>
  <si>
    <t>u razdoblju 01.01.2020  do  30.09.2020.</t>
  </si>
  <si>
    <t>u razdoblju 01.01.2020 do 30.09.2020.</t>
  </si>
  <si>
    <t xml:space="preserve">BILJEŠKE UZ FINANCIJSKE IZVJEŠTAJE - TFI
(sastavljaju se za tromjesečna izvještajna razdoblja)
Naziv izdavatelja:   KOTEKS DD
OIB:   57001982985
Izvještajno razdoblje: 01.1.2020.-30.09.2020.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30.09.2020.Društvo zapošljava 8 zaposlenika.                                                                Društvo je uvršteno na kotaciju javnih društava na Zagrebačkoj burzi.Temeljni kapital Društva podijeljen je na 669.467 dionica nominalne vrijednosti 50,00 kuna po dionici.                                                                                                                                                                                                                      Vlasnička struktura Društva na dan 30.09.2020.g.je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2020.g. Ovi  tromjesečni izvještaji sastavljeni su za razdoblje tijekom godine, te obuhvaćaju skraćeni set financijskih izvještaja,a sastavljeni su po načelu povijesnog troška.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</si>
</sst>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8" workbookViewId="0">
      <selection activeCell="E8" sqref="E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v>44104</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412</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414</v>
      </c>
      <c r="B10" s="170"/>
      <c r="C10" s="170"/>
      <c r="D10" s="170"/>
      <c r="E10" s="170"/>
      <c r="F10" s="170"/>
      <c r="G10" s="170"/>
      <c r="H10" s="170"/>
      <c r="I10" s="170"/>
      <c r="J10" s="90"/>
    </row>
    <row r="11" spans="1:20" ht="24.6" customHeight="1">
      <c r="A11" s="157" t="s">
        <v>393</v>
      </c>
      <c r="B11" s="171"/>
      <c r="C11" s="163" t="s">
        <v>432</v>
      </c>
      <c r="D11" s="164"/>
      <c r="E11" s="91"/>
      <c r="F11" s="129" t="s">
        <v>415</v>
      </c>
      <c r="G11" s="167"/>
      <c r="H11" s="145" t="s">
        <v>435</v>
      </c>
      <c r="I11" s="146"/>
      <c r="J11" s="92"/>
    </row>
    <row r="12" spans="1:20" ht="14.45" customHeight="1">
      <c r="A12" s="93"/>
      <c r="B12" s="94"/>
      <c r="C12" s="94"/>
      <c r="D12" s="94"/>
      <c r="E12" s="172"/>
      <c r="F12" s="172"/>
      <c r="G12" s="172"/>
      <c r="H12" s="172"/>
      <c r="I12" s="95"/>
      <c r="J12" s="92"/>
    </row>
    <row r="13" spans="1:20" ht="21" customHeight="1">
      <c r="A13" s="128" t="s">
        <v>408</v>
      </c>
      <c r="B13" s="167"/>
      <c r="C13" s="163" t="s">
        <v>433</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434</v>
      </c>
      <c r="D15" s="164"/>
      <c r="E15" s="168"/>
      <c r="F15" s="159"/>
      <c r="G15" s="97" t="s">
        <v>416</v>
      </c>
      <c r="H15" s="145" t="s">
        <v>449</v>
      </c>
      <c r="I15" s="146"/>
      <c r="J15" s="98"/>
    </row>
    <row r="16" spans="1:20" ht="10.9" customHeight="1">
      <c r="A16" s="91"/>
      <c r="B16" s="95"/>
      <c r="C16" s="94"/>
      <c r="D16" s="94"/>
      <c r="E16" s="135"/>
      <c r="F16" s="135"/>
      <c r="G16" s="135"/>
      <c r="H16" s="135"/>
      <c r="I16" s="94"/>
      <c r="J16" s="96"/>
    </row>
    <row r="17" spans="1:10" ht="22.9" customHeight="1">
      <c r="A17" s="99"/>
      <c r="B17" s="97" t="s">
        <v>417</v>
      </c>
      <c r="C17" s="163" t="s">
        <v>450</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436</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21000</v>
      </c>
      <c r="D21" s="146"/>
      <c r="E21" s="135"/>
      <c r="F21" s="135"/>
      <c r="G21" s="136" t="s">
        <v>437</v>
      </c>
      <c r="H21" s="137"/>
      <c r="I21" s="137"/>
      <c r="J21" s="138"/>
    </row>
    <row r="22" spans="1:10">
      <c r="A22" s="93"/>
      <c r="B22" s="94"/>
      <c r="C22" s="94"/>
      <c r="D22" s="94"/>
      <c r="E22" s="135"/>
      <c r="F22" s="135"/>
      <c r="G22" s="135"/>
      <c r="H22" s="135"/>
      <c r="I22" s="94"/>
      <c r="J22" s="96"/>
    </row>
    <row r="23" spans="1:10">
      <c r="A23" s="157" t="s">
        <v>397</v>
      </c>
      <c r="B23" s="158"/>
      <c r="C23" s="136" t="s">
        <v>438</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439</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440</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8</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c r="D50" s="146"/>
      <c r="E50" s="147" t="s">
        <v>426</v>
      </c>
      <c r="F50" s="148"/>
      <c r="G50" s="136"/>
      <c r="H50" s="137"/>
      <c r="I50" s="137"/>
      <c r="J50" s="138"/>
    </row>
    <row r="51" spans="1:10">
      <c r="A51" s="113"/>
      <c r="B51" s="101"/>
      <c r="C51" s="149"/>
      <c r="D51" s="149"/>
      <c r="E51" s="135"/>
      <c r="F51" s="135"/>
      <c r="G51" s="150" t="s">
        <v>427</v>
      </c>
      <c r="H51" s="150"/>
      <c r="I51" s="150"/>
      <c r="J51" s="85"/>
    </row>
    <row r="52" spans="1:10" ht="13.9" customHeight="1">
      <c r="A52" s="128" t="s">
        <v>404</v>
      </c>
      <c r="B52" s="129"/>
      <c r="C52" s="136" t="s">
        <v>441</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442</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439</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t="s">
        <v>443</v>
      </c>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t="s">
        <v>444</v>
      </c>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96" zoomScale="110" zoomScaleSheetLayoutView="110" workbookViewId="0">
      <selection activeCell="I126" sqref="I12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452</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13316301</v>
      </c>
      <c r="I9" s="34">
        <f>I10+I17+I27+I38+I43</f>
        <v>9084171</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12351869</v>
      </c>
      <c r="I17" s="34">
        <f>I18+I19+I20+I21+I22+I23+I24+I25+I26</f>
        <v>8138162</v>
      </c>
    </row>
    <row r="18" spans="1:9" ht="12.75" customHeight="1">
      <c r="A18" s="186" t="s">
        <v>13</v>
      </c>
      <c r="B18" s="186"/>
      <c r="C18" s="186"/>
      <c r="D18" s="186"/>
      <c r="E18" s="186"/>
      <c r="F18" s="186"/>
      <c r="G18" s="15">
        <v>11</v>
      </c>
      <c r="H18" s="33">
        <v>6365791</v>
      </c>
      <c r="I18" s="33">
        <v>3878858</v>
      </c>
    </row>
    <row r="19" spans="1:9" ht="12.75" customHeight="1">
      <c r="A19" s="186" t="s">
        <v>14</v>
      </c>
      <c r="B19" s="186"/>
      <c r="C19" s="186"/>
      <c r="D19" s="186"/>
      <c r="E19" s="186"/>
      <c r="F19" s="186"/>
      <c r="G19" s="15">
        <v>12</v>
      </c>
      <c r="H19" s="33">
        <v>4095330</v>
      </c>
      <c r="I19" s="33">
        <v>2613919</v>
      </c>
    </row>
    <row r="20" spans="1:9" ht="12.75" customHeight="1">
      <c r="A20" s="186" t="s">
        <v>15</v>
      </c>
      <c r="B20" s="186"/>
      <c r="C20" s="186"/>
      <c r="D20" s="186"/>
      <c r="E20" s="186"/>
      <c r="F20" s="186"/>
      <c r="G20" s="15">
        <v>13</v>
      </c>
      <c r="H20" s="33">
        <v>0</v>
      </c>
      <c r="I20" s="33">
        <v>0</v>
      </c>
    </row>
    <row r="21" spans="1:9" ht="12.75" customHeight="1">
      <c r="A21" s="186" t="s">
        <v>16</v>
      </c>
      <c r="B21" s="186"/>
      <c r="C21" s="186"/>
      <c r="D21" s="186"/>
      <c r="E21" s="186"/>
      <c r="F21" s="186"/>
      <c r="G21" s="15">
        <v>14</v>
      </c>
      <c r="H21" s="33">
        <v>690506</v>
      </c>
      <c r="I21" s="33">
        <v>463979</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1200242</v>
      </c>
      <c r="I24" s="33">
        <v>1181406</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964432</v>
      </c>
      <c r="I27" s="34">
        <f>SUM(I28:I37)</f>
        <v>946009</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92750</v>
      </c>
      <c r="I34" s="33">
        <v>92750</v>
      </c>
    </row>
    <row r="35" spans="1:9" ht="12.75" customHeight="1">
      <c r="A35" s="186" t="s">
        <v>30</v>
      </c>
      <c r="B35" s="186"/>
      <c r="C35" s="186"/>
      <c r="D35" s="186"/>
      <c r="E35" s="186"/>
      <c r="F35" s="186"/>
      <c r="G35" s="15">
        <v>28</v>
      </c>
      <c r="H35" s="33">
        <v>864362</v>
      </c>
      <c r="I35" s="33">
        <v>845939</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40530909</v>
      </c>
      <c r="I44" s="34">
        <f>I45+I53+I60+I70</f>
        <v>58400516</v>
      </c>
    </row>
    <row r="45" spans="1:9" ht="12.75" customHeight="1">
      <c r="A45" s="190" t="s">
        <v>39</v>
      </c>
      <c r="B45" s="190"/>
      <c r="C45" s="190"/>
      <c r="D45" s="190"/>
      <c r="E45" s="190"/>
      <c r="F45" s="190"/>
      <c r="G45" s="16">
        <v>38</v>
      </c>
      <c r="H45" s="34">
        <f>SUM(H46:H52)</f>
        <v>1034206</v>
      </c>
      <c r="I45" s="34">
        <f>SUM(I46:I52)</f>
        <v>1034206</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1034206</v>
      </c>
      <c r="I49" s="33">
        <v>1034206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3234448</v>
      </c>
      <c r="I53" s="34">
        <f>SUM(I54:I59)</f>
        <v>2309861</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306597</v>
      </c>
      <c r="I55" s="33">
        <v>0</v>
      </c>
    </row>
    <row r="56" spans="1:9" ht="12.75" customHeight="1">
      <c r="A56" s="186" t="s">
        <v>50</v>
      </c>
      <c r="B56" s="186"/>
      <c r="C56" s="186"/>
      <c r="D56" s="186"/>
      <c r="E56" s="186"/>
      <c r="F56" s="186"/>
      <c r="G56" s="15">
        <v>49</v>
      </c>
      <c r="H56" s="33">
        <v>2731752</v>
      </c>
      <c r="I56" s="33">
        <v>2309861</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196099</v>
      </c>
      <c r="I58" s="33">
        <v>0</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35590708</v>
      </c>
      <c r="I60" s="34">
        <f>SUM(I61:I69)</f>
        <v>54482740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24135450</v>
      </c>
      <c r="I63" s="33">
        <v>32742882</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993386</v>
      </c>
      <c r="I68" s="33">
        <v>300100</v>
      </c>
    </row>
    <row r="69" spans="1:9" ht="12.75" customHeight="1">
      <c r="A69" s="186" t="s">
        <v>56</v>
      </c>
      <c r="B69" s="186"/>
      <c r="C69" s="186"/>
      <c r="D69" s="186"/>
      <c r="E69" s="186"/>
      <c r="F69" s="186"/>
      <c r="G69" s="15">
        <v>62</v>
      </c>
      <c r="H69" s="33">
        <v>10461872</v>
      </c>
      <c r="I69" s="33">
        <v>21439758</v>
      </c>
    </row>
    <row r="70" spans="1:9" ht="12.75" customHeight="1">
      <c r="A70" s="186" t="s">
        <v>57</v>
      </c>
      <c r="B70" s="186"/>
      <c r="C70" s="186"/>
      <c r="D70" s="186"/>
      <c r="E70" s="186"/>
      <c r="F70" s="186"/>
      <c r="G70" s="15">
        <v>63</v>
      </c>
      <c r="H70" s="33">
        <v>671547</v>
      </c>
      <c r="I70" s="33">
        <v>573709</v>
      </c>
    </row>
    <row r="71" spans="1:9" ht="12.75" customHeight="1">
      <c r="A71" s="187" t="s">
        <v>58</v>
      </c>
      <c r="B71" s="187"/>
      <c r="C71" s="187"/>
      <c r="D71" s="187"/>
      <c r="E71" s="187"/>
      <c r="F71" s="187"/>
      <c r="G71" s="15">
        <v>64</v>
      </c>
      <c r="H71" s="33">
        <v>0</v>
      </c>
      <c r="I71" s="33">
        <v>0</v>
      </c>
    </row>
    <row r="72" spans="1:9" ht="12.75" customHeight="1">
      <c r="A72" s="188" t="s">
        <v>383</v>
      </c>
      <c r="B72" s="188"/>
      <c r="C72" s="188"/>
      <c r="D72" s="188"/>
      <c r="E72" s="188"/>
      <c r="F72" s="188"/>
      <c r="G72" s="16">
        <v>65</v>
      </c>
      <c r="H72" s="34">
        <f>H8+H9+H44+H71</f>
        <v>53847210</v>
      </c>
      <c r="I72" s="34">
        <f>I8+I9+I44+I71</f>
        <v>67484687</v>
      </c>
    </row>
    <row r="73" spans="1:9" ht="12.75" customHeight="1">
      <c r="A73" s="187" t="s">
        <v>59</v>
      </c>
      <c r="B73" s="187"/>
      <c r="C73" s="187"/>
      <c r="D73" s="187"/>
      <c r="E73" s="187"/>
      <c r="F73" s="187"/>
      <c r="G73" s="15">
        <v>66</v>
      </c>
      <c r="H73" s="33">
        <v>49640</v>
      </c>
      <c r="I73" s="33">
        <v>49640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30213155</v>
      </c>
      <c r="I75" s="34">
        <f>I76+I77+I78+I84+I85+I89+I92+I95</f>
        <v>34144516</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-5592104</v>
      </c>
      <c r="I89" s="34">
        <f>I90-I91</f>
        <v>-4933863</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5592104</v>
      </c>
      <c r="I91" s="33">
        <v>4933863</v>
      </c>
    </row>
    <row r="92" spans="1:9" ht="12.75" customHeight="1">
      <c r="A92" s="190" t="s">
        <v>77</v>
      </c>
      <c r="B92" s="190"/>
      <c r="C92" s="190"/>
      <c r="D92" s="190"/>
      <c r="E92" s="190"/>
      <c r="F92" s="190"/>
      <c r="G92" s="16">
        <v>84</v>
      </c>
      <c r="H92" s="34">
        <f>H93-H94</f>
        <v>658241</v>
      </c>
      <c r="I92" s="34">
        <f>I93-I94</f>
        <v>3931361</v>
      </c>
    </row>
    <row r="93" spans="1:9" ht="12.75" customHeight="1">
      <c r="A93" s="186" t="s">
        <v>78</v>
      </c>
      <c r="B93" s="186"/>
      <c r="C93" s="186"/>
      <c r="D93" s="186"/>
      <c r="E93" s="186"/>
      <c r="F93" s="186"/>
      <c r="G93" s="15">
        <v>85</v>
      </c>
      <c r="H93" s="33">
        <v>658241</v>
      </c>
      <c r="I93" s="33">
        <v>3931361</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1223306</v>
      </c>
      <c r="I103" s="34">
        <f>SUM(I104:I114)</f>
        <v>1243582</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1223306</v>
      </c>
      <c r="I113" s="33">
        <v>1243582</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21584818</v>
      </c>
      <c r="I115" s="34">
        <f>SUM(I116:I129)</f>
        <v>31491212</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271468</v>
      </c>
      <c r="I119" s="33">
        <v>0</v>
      </c>
    </row>
    <row r="120" spans="1:9" ht="12.75" customHeight="1">
      <c r="A120" s="186" t="s">
        <v>91</v>
      </c>
      <c r="B120" s="186"/>
      <c r="C120" s="186"/>
      <c r="D120" s="186"/>
      <c r="E120" s="186"/>
      <c r="F120" s="186"/>
      <c r="G120" s="15">
        <v>112</v>
      </c>
      <c r="H120" s="33">
        <v>12927540</v>
      </c>
      <c r="I120" s="33">
        <v>13888129</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900000</v>
      </c>
      <c r="I122" s="33">
        <v>10668495</v>
      </c>
    </row>
    <row r="123" spans="1:9" ht="12.75" customHeight="1">
      <c r="A123" s="186" t="s">
        <v>94</v>
      </c>
      <c r="B123" s="186"/>
      <c r="C123" s="186"/>
      <c r="D123" s="186"/>
      <c r="E123" s="186"/>
      <c r="F123" s="186"/>
      <c r="G123" s="15">
        <v>115</v>
      </c>
      <c r="H123" s="33">
        <v>5914164</v>
      </c>
      <c r="I123" s="33">
        <v>5775705</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41832</v>
      </c>
      <c r="I125" s="33">
        <v>40207</v>
      </c>
    </row>
    <row r="126" spans="1:9">
      <c r="A126" s="186" t="s">
        <v>99</v>
      </c>
      <c r="B126" s="186"/>
      <c r="C126" s="186"/>
      <c r="D126" s="186"/>
      <c r="E126" s="186"/>
      <c r="F126" s="186"/>
      <c r="G126" s="15">
        <v>118</v>
      </c>
      <c r="H126" s="33">
        <v>762402</v>
      </c>
      <c r="I126" s="33">
        <v>351264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767412</v>
      </c>
      <c r="I129" s="33">
        <v>767412</v>
      </c>
    </row>
    <row r="130" spans="1:9" ht="22.15" customHeight="1">
      <c r="A130" s="187" t="s">
        <v>103</v>
      </c>
      <c r="B130" s="187"/>
      <c r="C130" s="187"/>
      <c r="D130" s="187"/>
      <c r="E130" s="187"/>
      <c r="F130" s="187"/>
      <c r="G130" s="15">
        <v>122</v>
      </c>
      <c r="H130" s="33">
        <v>825931</v>
      </c>
      <c r="I130" s="33">
        <v>605377</v>
      </c>
    </row>
    <row r="131" spans="1:9">
      <c r="A131" s="188" t="s">
        <v>388</v>
      </c>
      <c r="B131" s="188"/>
      <c r="C131" s="188"/>
      <c r="D131" s="188"/>
      <c r="E131" s="188"/>
      <c r="F131" s="188"/>
      <c r="G131" s="16">
        <v>123</v>
      </c>
      <c r="H131" s="34">
        <f>H75+H96+H103+H115+H130</f>
        <v>53847210</v>
      </c>
      <c r="I131" s="34">
        <f>I75+I96+I103+I115+I130</f>
        <v>67484687</v>
      </c>
    </row>
    <row r="132" spans="1:9">
      <c r="A132" s="187" t="s">
        <v>104</v>
      </c>
      <c r="B132" s="187"/>
      <c r="C132" s="187"/>
      <c r="D132" s="187"/>
      <c r="E132" s="187"/>
      <c r="F132" s="187"/>
      <c r="G132" s="15">
        <v>124</v>
      </c>
      <c r="H132" s="33">
        <v>49640</v>
      </c>
      <c r="I132" s="33">
        <v>49640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62" zoomScaleSheetLayoutView="110" workbookViewId="0">
      <selection activeCell="M71" sqref="M7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453</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446</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11586426</v>
      </c>
      <c r="I8" s="37">
        <f>SUM(I9:I13)</f>
        <v>2032351</v>
      </c>
      <c r="J8" s="37">
        <f>SUM(J9:J13)</f>
        <v>8244904</v>
      </c>
      <c r="K8" s="37">
        <f>SUM(K9:K13)</f>
        <v>6121291</v>
      </c>
    </row>
    <row r="9" spans="1:11">
      <c r="A9" s="186" t="s">
        <v>121</v>
      </c>
      <c r="B9" s="186"/>
      <c r="C9" s="186"/>
      <c r="D9" s="186"/>
      <c r="E9" s="186"/>
      <c r="F9" s="186"/>
      <c r="G9" s="15">
        <v>126</v>
      </c>
      <c r="H9" s="33">
        <v>0</v>
      </c>
      <c r="I9" s="33">
        <v>0</v>
      </c>
      <c r="J9" s="33">
        <v>131366</v>
      </c>
      <c r="K9" s="33">
        <v>131366</v>
      </c>
    </row>
    <row r="10" spans="1:11">
      <c r="A10" s="186" t="s">
        <v>122</v>
      </c>
      <c r="B10" s="186"/>
      <c r="C10" s="186"/>
      <c r="D10" s="186"/>
      <c r="E10" s="186"/>
      <c r="F10" s="186"/>
      <c r="G10" s="15">
        <v>127</v>
      </c>
      <c r="H10" s="33">
        <v>11586426</v>
      </c>
      <c r="I10" s="33">
        <v>2032351</v>
      </c>
      <c r="J10" s="33">
        <v>8113538</v>
      </c>
      <c r="K10" s="33">
        <v>5989925</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0</v>
      </c>
      <c r="I13" s="33">
        <v>0</v>
      </c>
      <c r="J13" s="33">
        <v>0</v>
      </c>
      <c r="K13" s="33">
        <v>0</v>
      </c>
    </row>
    <row r="14" spans="1:11">
      <c r="A14" s="214" t="s">
        <v>126</v>
      </c>
      <c r="B14" s="214"/>
      <c r="C14" s="214"/>
      <c r="D14" s="214"/>
      <c r="E14" s="214"/>
      <c r="F14" s="214"/>
      <c r="G14" s="20">
        <v>131</v>
      </c>
      <c r="H14" s="37">
        <f>H15+H16+H20+H24+H25+H26+H29+H36</f>
        <v>4388431</v>
      </c>
      <c r="I14" s="37">
        <f>I15+I16+I20+I24+I25+I26+I29+I36</f>
        <v>1522201</v>
      </c>
      <c r="J14" s="37">
        <f>J15+J16+J20+J24+J25+J26+J29+J36</f>
        <v>5207687</v>
      </c>
      <c r="K14" s="37">
        <f>K15+K16+K20+K24+K25+K26+K29+K36</f>
        <v>3174475</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2987431</v>
      </c>
      <c r="I16" s="37">
        <f>SUM(I17:I19)</f>
        <v>1082222</v>
      </c>
      <c r="J16" s="37">
        <f>SUM(J17:J19)</f>
        <v>3924168</v>
      </c>
      <c r="K16" s="37">
        <f>SUM(K17:K19)</f>
        <v>2753969</v>
      </c>
    </row>
    <row r="17" spans="1:11">
      <c r="A17" s="216" t="s">
        <v>128</v>
      </c>
      <c r="B17" s="216"/>
      <c r="C17" s="216"/>
      <c r="D17" s="216"/>
      <c r="E17" s="216"/>
      <c r="F17" s="216"/>
      <c r="G17" s="15">
        <v>134</v>
      </c>
      <c r="H17" s="33">
        <v>782997</v>
      </c>
      <c r="I17" s="33">
        <v>304747</v>
      </c>
      <c r="J17" s="33">
        <v>755299</v>
      </c>
      <c r="K17" s="33">
        <v>229554</v>
      </c>
    </row>
    <row r="18" spans="1:11">
      <c r="A18" s="216" t="s">
        <v>129</v>
      </c>
      <c r="B18" s="216"/>
      <c r="C18" s="216"/>
      <c r="D18" s="216"/>
      <c r="E18" s="216"/>
      <c r="F18" s="216"/>
      <c r="G18" s="15">
        <v>135</v>
      </c>
      <c r="H18" s="33">
        <v>1228942</v>
      </c>
      <c r="I18" s="33">
        <v>354909</v>
      </c>
      <c r="J18" s="33">
        <v>2723702</v>
      </c>
      <c r="K18" s="33">
        <v>2399854</v>
      </c>
    </row>
    <row r="19" spans="1:11">
      <c r="A19" s="216" t="s">
        <v>130</v>
      </c>
      <c r="B19" s="216"/>
      <c r="C19" s="216"/>
      <c r="D19" s="216"/>
      <c r="E19" s="216"/>
      <c r="F19" s="216"/>
      <c r="G19" s="15">
        <v>136</v>
      </c>
      <c r="H19" s="33">
        <v>975492</v>
      </c>
      <c r="I19" s="33">
        <v>422566</v>
      </c>
      <c r="J19" s="33">
        <v>445167</v>
      </c>
      <c r="K19" s="33">
        <v>124561</v>
      </c>
    </row>
    <row r="20" spans="1:11">
      <c r="A20" s="215" t="s">
        <v>131</v>
      </c>
      <c r="B20" s="215"/>
      <c r="C20" s="215"/>
      <c r="D20" s="215"/>
      <c r="E20" s="215"/>
      <c r="F20" s="215"/>
      <c r="G20" s="20">
        <v>137</v>
      </c>
      <c r="H20" s="37">
        <f>SUM(H21:H23)</f>
        <v>571362</v>
      </c>
      <c r="I20" s="37">
        <f>SUM(I21:I23)</f>
        <v>189801</v>
      </c>
      <c r="J20" s="37">
        <f>SUM(J21:J23)</f>
        <v>591786</v>
      </c>
      <c r="K20" s="37">
        <f>SUM(K21:K23)</f>
        <v>191587</v>
      </c>
    </row>
    <row r="21" spans="1:11">
      <c r="A21" s="216" t="s">
        <v>109</v>
      </c>
      <c r="B21" s="216"/>
      <c r="C21" s="216"/>
      <c r="D21" s="216"/>
      <c r="E21" s="216"/>
      <c r="F21" s="216"/>
      <c r="G21" s="15">
        <v>138</v>
      </c>
      <c r="H21" s="33">
        <v>350562</v>
      </c>
      <c r="I21" s="33">
        <v>116538</v>
      </c>
      <c r="J21" s="33">
        <v>364548</v>
      </c>
      <c r="K21" s="33">
        <v>117625</v>
      </c>
    </row>
    <row r="22" spans="1:11">
      <c r="A22" s="216" t="s">
        <v>110</v>
      </c>
      <c r="B22" s="216"/>
      <c r="C22" s="216"/>
      <c r="D22" s="216"/>
      <c r="E22" s="216"/>
      <c r="F22" s="216"/>
      <c r="G22" s="15">
        <v>139</v>
      </c>
      <c r="H22" s="33">
        <v>139877</v>
      </c>
      <c r="I22" s="33">
        <v>33100</v>
      </c>
      <c r="J22" s="33">
        <v>143423</v>
      </c>
      <c r="K22" s="33">
        <v>46828</v>
      </c>
    </row>
    <row r="23" spans="1:11">
      <c r="A23" s="216" t="s">
        <v>111</v>
      </c>
      <c r="B23" s="216"/>
      <c r="C23" s="216"/>
      <c r="D23" s="216"/>
      <c r="E23" s="216"/>
      <c r="F23" s="216"/>
      <c r="G23" s="15">
        <v>140</v>
      </c>
      <c r="H23" s="33">
        <v>80923</v>
      </c>
      <c r="I23" s="33">
        <v>40163</v>
      </c>
      <c r="J23" s="33">
        <v>83815</v>
      </c>
      <c r="K23" s="33">
        <v>27134</v>
      </c>
    </row>
    <row r="24" spans="1:11">
      <c r="A24" s="186" t="s">
        <v>112</v>
      </c>
      <c r="B24" s="186"/>
      <c r="C24" s="186"/>
      <c r="D24" s="186"/>
      <c r="E24" s="186"/>
      <c r="F24" s="186"/>
      <c r="G24" s="15">
        <v>141</v>
      </c>
      <c r="H24" s="33">
        <v>604334</v>
      </c>
      <c r="I24" s="33">
        <v>186451</v>
      </c>
      <c r="J24" s="33">
        <v>523538</v>
      </c>
      <c r="K24" s="33">
        <v>122118</v>
      </c>
    </row>
    <row r="25" spans="1:11">
      <c r="A25" s="186" t="s">
        <v>113</v>
      </c>
      <c r="B25" s="186"/>
      <c r="C25" s="186"/>
      <c r="D25" s="186"/>
      <c r="E25" s="186"/>
      <c r="F25" s="186"/>
      <c r="G25" s="15">
        <v>142</v>
      </c>
      <c r="H25" s="33">
        <v>225304</v>
      </c>
      <c r="I25" s="33">
        <v>63727</v>
      </c>
      <c r="J25" s="33">
        <v>162630</v>
      </c>
      <c r="K25" s="33">
        <v>104285</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5565</v>
      </c>
      <c r="K36" s="33">
        <v>2516</v>
      </c>
    </row>
    <row r="37" spans="1:11">
      <c r="A37" s="214" t="s">
        <v>142</v>
      </c>
      <c r="B37" s="214"/>
      <c r="C37" s="214"/>
      <c r="D37" s="214"/>
      <c r="E37" s="214"/>
      <c r="F37" s="214"/>
      <c r="G37" s="20">
        <v>154</v>
      </c>
      <c r="H37" s="37">
        <f>SUM(H38:H47)</f>
        <v>1297127</v>
      </c>
      <c r="I37" s="37">
        <f>SUM(I38:I47)</f>
        <v>434572</v>
      </c>
      <c r="J37" s="37">
        <f>SUM(J38:J47)</f>
        <v>1255300</v>
      </c>
      <c r="K37" s="37">
        <f>SUM(K38:K47)</f>
        <v>397186</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1282836</v>
      </c>
      <c r="I41" s="33">
        <v>430424</v>
      </c>
      <c r="J41" s="33">
        <v>1153702</v>
      </c>
      <c r="K41" s="33">
        <v>395905</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29</v>
      </c>
      <c r="I44" s="33">
        <v>10</v>
      </c>
      <c r="J44" s="33">
        <v>4070</v>
      </c>
      <c r="K44" s="33">
        <v>1281</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14262</v>
      </c>
      <c r="I47" s="33">
        <v>4138</v>
      </c>
      <c r="J47" s="33">
        <v>97528</v>
      </c>
      <c r="K47" s="33">
        <f>K41395</f>
        <v>0</v>
      </c>
    </row>
    <row r="48" spans="1:11">
      <c r="A48" s="214" t="s">
        <v>153</v>
      </c>
      <c r="B48" s="214"/>
      <c r="C48" s="214"/>
      <c r="D48" s="214"/>
      <c r="E48" s="214"/>
      <c r="F48" s="214"/>
      <c r="G48" s="20">
        <v>165</v>
      </c>
      <c r="H48" s="37">
        <f>SUM(H49:H55)</f>
        <v>384313</v>
      </c>
      <c r="I48" s="37">
        <f>SUM(I49:I55)</f>
        <v>124602</v>
      </c>
      <c r="J48" s="37">
        <f>SUM(J49:J55)</f>
        <v>361156</v>
      </c>
      <c r="K48" s="37">
        <f>SUM(K49:K55)</f>
        <v>120414</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380213</v>
      </c>
      <c r="I51" s="33">
        <v>124302</v>
      </c>
      <c r="J51" s="33">
        <v>361156</v>
      </c>
      <c r="K51" s="33">
        <v>120414</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4100</v>
      </c>
      <c r="I55" s="33">
        <v>300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12883553</v>
      </c>
      <c r="I60" s="37">
        <f t="shared" ref="I60:K60" si="0">I8+I37+I56+I57</f>
        <v>2466923</v>
      </c>
      <c r="J60" s="37">
        <f t="shared" si="0"/>
        <v>9500204</v>
      </c>
      <c r="K60" s="37">
        <f t="shared" si="0"/>
        <v>6518477</v>
      </c>
    </row>
    <row r="61" spans="1:11">
      <c r="A61" s="214" t="s">
        <v>166</v>
      </c>
      <c r="B61" s="214"/>
      <c r="C61" s="214"/>
      <c r="D61" s="214"/>
      <c r="E61" s="214"/>
      <c r="F61" s="214"/>
      <c r="G61" s="20">
        <v>178</v>
      </c>
      <c r="H61" s="37">
        <f>H14+H48+H58+H59</f>
        <v>4772744</v>
      </c>
      <c r="I61" s="37">
        <f t="shared" ref="I61:K61" si="1">I14+I48+I58+I59</f>
        <v>1646803</v>
      </c>
      <c r="J61" s="37">
        <f t="shared" si="1"/>
        <v>5568843</v>
      </c>
      <c r="K61" s="37">
        <f t="shared" si="1"/>
        <v>3294889</v>
      </c>
    </row>
    <row r="62" spans="1:11">
      <c r="A62" s="214" t="s">
        <v>167</v>
      </c>
      <c r="B62" s="214"/>
      <c r="C62" s="214"/>
      <c r="D62" s="214"/>
      <c r="E62" s="214"/>
      <c r="F62" s="214"/>
      <c r="G62" s="20">
        <v>179</v>
      </c>
      <c r="H62" s="37">
        <f>H60-H61</f>
        <v>8110809</v>
      </c>
      <c r="I62" s="37">
        <f t="shared" ref="I62:K62" si="2">I60-I61</f>
        <v>820120</v>
      </c>
      <c r="J62" s="37">
        <f t="shared" si="2"/>
        <v>3931361</v>
      </c>
      <c r="K62" s="37">
        <f t="shared" si="2"/>
        <v>3223588</v>
      </c>
    </row>
    <row r="63" spans="1:11">
      <c r="A63" s="213" t="s">
        <v>168</v>
      </c>
      <c r="B63" s="213"/>
      <c r="C63" s="213"/>
      <c r="D63" s="213"/>
      <c r="E63" s="213"/>
      <c r="F63" s="213"/>
      <c r="G63" s="20">
        <v>180</v>
      </c>
      <c r="H63" s="37">
        <f>+IF((H60-H61)&gt;0,(H60-H61),0)</f>
        <v>8110809</v>
      </c>
      <c r="I63" s="37">
        <f t="shared" ref="I63:K63" si="3">+IF((I60-I61)&gt;0,(I60-I61),0)</f>
        <v>820120</v>
      </c>
      <c r="J63" s="37">
        <f t="shared" si="3"/>
        <v>3931361</v>
      </c>
      <c r="K63" s="37">
        <f t="shared" si="3"/>
        <v>3223588</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1312324</v>
      </c>
      <c r="I65" s="33">
        <v>0</v>
      </c>
      <c r="J65" s="33">
        <v>0</v>
      </c>
      <c r="K65" s="33">
        <v>0</v>
      </c>
    </row>
    <row r="66" spans="1:11">
      <c r="A66" s="214" t="s">
        <v>170</v>
      </c>
      <c r="B66" s="214"/>
      <c r="C66" s="214"/>
      <c r="D66" s="214"/>
      <c r="E66" s="214"/>
      <c r="F66" s="214"/>
      <c r="G66" s="20">
        <v>183</v>
      </c>
      <c r="H66" s="37">
        <f>H62-H65</f>
        <v>6798485</v>
      </c>
      <c r="I66" s="37">
        <f t="shared" ref="I66:K66" si="5">I62-I65</f>
        <v>820120</v>
      </c>
      <c r="J66" s="37">
        <f t="shared" si="5"/>
        <v>3931361</v>
      </c>
      <c r="K66" s="37">
        <f t="shared" si="5"/>
        <v>3223588</v>
      </c>
    </row>
    <row r="67" spans="1:11">
      <c r="A67" s="213" t="s">
        <v>171</v>
      </c>
      <c r="B67" s="213"/>
      <c r="C67" s="213"/>
      <c r="D67" s="213"/>
      <c r="E67" s="213"/>
      <c r="F67" s="213"/>
      <c r="G67" s="20">
        <v>184</v>
      </c>
      <c r="H67" s="37">
        <f>+IF((H62-H65)&gt;0,(H62-H65),0)</f>
        <v>6798485</v>
      </c>
      <c r="I67" s="37">
        <f t="shared" ref="I67:K67" si="6">+IF((I62-I65)&gt;0,(I62-I65),0)</f>
        <v>820120</v>
      </c>
      <c r="J67" s="37">
        <f t="shared" si="6"/>
        <v>3931361</v>
      </c>
      <c r="K67" s="37">
        <f t="shared" si="6"/>
        <v>3223588</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6798485</v>
      </c>
      <c r="I89" s="40">
        <v>820120</v>
      </c>
      <c r="J89" s="40">
        <v>3931361</v>
      </c>
      <c r="K89" s="40">
        <v>3223588</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6798485</v>
      </c>
      <c r="I101" s="39">
        <f>I89+I100</f>
        <v>820120</v>
      </c>
      <c r="J101" s="39">
        <f>J89+J100</f>
        <v>3931361</v>
      </c>
      <c r="K101" s="39">
        <f>K89+K100</f>
        <v>3223588</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topLeftCell="A19" zoomScale="110" workbookViewId="0">
      <selection activeCell="L52" sqref="L52"/>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454</v>
      </c>
      <c r="B2" s="196"/>
      <c r="C2" s="196"/>
      <c r="D2" s="196"/>
      <c r="E2" s="196"/>
      <c r="F2" s="196"/>
      <c r="G2" s="196"/>
      <c r="H2" s="196"/>
      <c r="I2" s="196"/>
    </row>
    <row r="3" spans="1:9">
      <c r="A3" s="263" t="s">
        <v>355</v>
      </c>
      <c r="B3" s="264"/>
      <c r="C3" s="264"/>
      <c r="D3" s="264"/>
      <c r="E3" s="264"/>
      <c r="F3" s="264"/>
      <c r="G3" s="264"/>
      <c r="H3" s="264"/>
      <c r="I3" s="264"/>
    </row>
    <row r="4" spans="1:9">
      <c r="A4" s="262" t="s">
        <v>447</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8110809</v>
      </c>
      <c r="I8" s="43">
        <v>3931361</v>
      </c>
    </row>
    <row r="9" spans="1:9" ht="12.75" customHeight="1">
      <c r="A9" s="257" t="s">
        <v>211</v>
      </c>
      <c r="B9" s="258"/>
      <c r="C9" s="258"/>
      <c r="D9" s="258"/>
      <c r="E9" s="258"/>
      <c r="F9" s="259"/>
      <c r="G9" s="25">
        <v>2</v>
      </c>
      <c r="H9" s="44">
        <f>H10+H11+H12+H13+H14+H15+H16+H17</f>
        <v>2271512</v>
      </c>
      <c r="I9" s="44">
        <f>I10+I11+I12+I13+I14+I15+I16+I17</f>
        <v>2139994</v>
      </c>
    </row>
    <row r="10" spans="1:9" ht="12.75" customHeight="1">
      <c r="A10" s="254" t="s">
        <v>212</v>
      </c>
      <c r="B10" s="255"/>
      <c r="C10" s="255"/>
      <c r="D10" s="255"/>
      <c r="E10" s="255"/>
      <c r="F10" s="256"/>
      <c r="G10" s="26">
        <v>3</v>
      </c>
      <c r="H10" s="45">
        <v>604334</v>
      </c>
      <c r="I10" s="45">
        <v>523538</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1282865</v>
      </c>
      <c r="I13" s="45">
        <v>1255300</v>
      </c>
    </row>
    <row r="14" spans="1:9" ht="12.75" customHeight="1">
      <c r="A14" s="254" t="s">
        <v>216</v>
      </c>
      <c r="B14" s="255"/>
      <c r="C14" s="255"/>
      <c r="D14" s="255"/>
      <c r="E14" s="255"/>
      <c r="F14" s="256"/>
      <c r="G14" s="26">
        <v>7</v>
      </c>
      <c r="H14" s="45">
        <v>380213</v>
      </c>
      <c r="I14" s="45">
        <v>361156</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4100</v>
      </c>
      <c r="I17" s="45">
        <v>0</v>
      </c>
    </row>
    <row r="18" spans="1:9" ht="28.15" customHeight="1">
      <c r="A18" s="233" t="s">
        <v>390</v>
      </c>
      <c r="B18" s="234"/>
      <c r="C18" s="234"/>
      <c r="D18" s="234"/>
      <c r="E18" s="234"/>
      <c r="F18" s="235"/>
      <c r="G18" s="25">
        <v>11</v>
      </c>
      <c r="H18" s="44">
        <f>H8+H9</f>
        <v>10382321</v>
      </c>
      <c r="I18" s="44">
        <f>I8+I9</f>
        <v>6071355</v>
      </c>
    </row>
    <row r="19" spans="1:9" ht="12.75" customHeight="1">
      <c r="A19" s="257" t="s">
        <v>220</v>
      </c>
      <c r="B19" s="258"/>
      <c r="C19" s="258"/>
      <c r="D19" s="258"/>
      <c r="E19" s="258"/>
      <c r="F19" s="259"/>
      <c r="G19" s="25">
        <v>12</v>
      </c>
      <c r="H19" s="44">
        <f>H20+H21+H22+H23</f>
        <v>346462</v>
      </c>
      <c r="I19" s="44">
        <f>I20+I21+I22+I23</f>
        <v>10141860</v>
      </c>
    </row>
    <row r="20" spans="1:9" ht="12.75" customHeight="1">
      <c r="A20" s="254" t="s">
        <v>221</v>
      </c>
      <c r="B20" s="255"/>
      <c r="C20" s="255"/>
      <c r="D20" s="255"/>
      <c r="E20" s="255"/>
      <c r="F20" s="256"/>
      <c r="G20" s="26">
        <v>13</v>
      </c>
      <c r="H20" s="45">
        <v>2638345</v>
      </c>
      <c r="I20" s="45">
        <v>9217273</v>
      </c>
    </row>
    <row r="21" spans="1:9" ht="12.75" customHeight="1">
      <c r="A21" s="254" t="s">
        <v>222</v>
      </c>
      <c r="B21" s="255"/>
      <c r="C21" s="255"/>
      <c r="D21" s="255"/>
      <c r="E21" s="255"/>
      <c r="F21" s="256"/>
      <c r="G21" s="26">
        <v>14</v>
      </c>
      <c r="H21" s="45">
        <v>-2278398</v>
      </c>
      <c r="I21" s="45">
        <v>924587</v>
      </c>
    </row>
    <row r="22" spans="1:9" ht="12.75" customHeight="1">
      <c r="A22" s="254" t="s">
        <v>223</v>
      </c>
      <c r="B22" s="255"/>
      <c r="C22" s="255"/>
      <c r="D22" s="255"/>
      <c r="E22" s="255"/>
      <c r="F22" s="256"/>
      <c r="G22" s="26">
        <v>15</v>
      </c>
      <c r="H22" s="45">
        <v>-13485</v>
      </c>
      <c r="I22" s="45">
        <v>0</v>
      </c>
    </row>
    <row r="23" spans="1:9" ht="12.75" customHeight="1">
      <c r="A23" s="254" t="s">
        <v>224</v>
      </c>
      <c r="B23" s="255"/>
      <c r="C23" s="255"/>
      <c r="D23" s="255"/>
      <c r="E23" s="255"/>
      <c r="F23" s="256"/>
      <c r="G23" s="26">
        <v>16</v>
      </c>
      <c r="H23" s="45">
        <v>0</v>
      </c>
      <c r="I23" s="45">
        <v>0</v>
      </c>
    </row>
    <row r="24" spans="1:9" ht="12.75" customHeight="1">
      <c r="A24" s="233" t="s">
        <v>225</v>
      </c>
      <c r="B24" s="234"/>
      <c r="C24" s="234"/>
      <c r="D24" s="234"/>
      <c r="E24" s="234"/>
      <c r="F24" s="235"/>
      <c r="G24" s="25">
        <v>17</v>
      </c>
      <c r="H24" s="44">
        <f>H18+H19</f>
        <v>10728783</v>
      </c>
      <c r="I24" s="44">
        <f>I18+I19</f>
        <v>16213215</v>
      </c>
    </row>
    <row r="25" spans="1:9" ht="12.75" customHeight="1">
      <c r="A25" s="245" t="s">
        <v>226</v>
      </c>
      <c r="B25" s="246"/>
      <c r="C25" s="246"/>
      <c r="D25" s="246"/>
      <c r="E25" s="246"/>
      <c r="F25" s="247"/>
      <c r="G25" s="26">
        <v>18</v>
      </c>
      <c r="H25" s="45">
        <v>-596031</v>
      </c>
      <c r="I25" s="45">
        <v>0</v>
      </c>
    </row>
    <row r="26" spans="1:9" ht="12.75" customHeight="1">
      <c r="A26" s="245" t="s">
        <v>227</v>
      </c>
      <c r="B26" s="246"/>
      <c r="C26" s="246"/>
      <c r="D26" s="246"/>
      <c r="E26" s="246"/>
      <c r="F26" s="247"/>
      <c r="G26" s="26">
        <v>19</v>
      </c>
      <c r="H26" s="45">
        <v>-750458</v>
      </c>
      <c r="I26" s="45">
        <v>0</v>
      </c>
    </row>
    <row r="27" spans="1:9" ht="25.9" customHeight="1">
      <c r="A27" s="236" t="s">
        <v>228</v>
      </c>
      <c r="B27" s="237"/>
      <c r="C27" s="237"/>
      <c r="D27" s="237"/>
      <c r="E27" s="237"/>
      <c r="F27" s="238"/>
      <c r="G27" s="27">
        <v>20</v>
      </c>
      <c r="H27" s="46">
        <f>H24+H25+H26</f>
        <v>9382294</v>
      </c>
      <c r="I27" s="46">
        <f>I24+I25+I26</f>
        <v>16213215</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1514955</v>
      </c>
      <c r="I29" s="47">
        <v>5776000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18423</v>
      </c>
    </row>
    <row r="35" spans="1:9" ht="26.45" customHeight="1">
      <c r="A35" s="233" t="s">
        <v>236</v>
      </c>
      <c r="B35" s="234"/>
      <c r="C35" s="234"/>
      <c r="D35" s="234"/>
      <c r="E35" s="234"/>
      <c r="F35" s="235"/>
      <c r="G35" s="25">
        <v>27</v>
      </c>
      <c r="H35" s="49">
        <f>H29+H30+H31+H32+H33+H34</f>
        <v>1514955</v>
      </c>
      <c r="I35" s="49">
        <f>I29+I30+I31+I32+I33+I34</f>
        <v>5794423</v>
      </c>
    </row>
    <row r="36" spans="1:9" ht="22.9" customHeight="1">
      <c r="A36" s="245" t="s">
        <v>237</v>
      </c>
      <c r="B36" s="246"/>
      <c r="C36" s="246"/>
      <c r="D36" s="246"/>
      <c r="E36" s="246"/>
      <c r="F36" s="247"/>
      <c r="G36" s="26">
        <v>28</v>
      </c>
      <c r="H36" s="48">
        <v>0</v>
      </c>
      <c r="I36" s="48">
        <v>-3690169</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-3073825</v>
      </c>
      <c r="I38" s="48">
        <v>-18892032</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-212396</v>
      </c>
    </row>
    <row r="41" spans="1:9" ht="24" customHeight="1">
      <c r="A41" s="233" t="s">
        <v>242</v>
      </c>
      <c r="B41" s="234"/>
      <c r="C41" s="234"/>
      <c r="D41" s="234"/>
      <c r="E41" s="234"/>
      <c r="F41" s="235"/>
      <c r="G41" s="25">
        <v>33</v>
      </c>
      <c r="H41" s="49">
        <f>H36+H37+H38+H39+H40</f>
        <v>-3073825</v>
      </c>
      <c r="I41" s="49">
        <f>I36+I37+I38+I39+I40</f>
        <v>-22794597</v>
      </c>
    </row>
    <row r="42" spans="1:9" ht="29.45" customHeight="1">
      <c r="A42" s="236" t="s">
        <v>243</v>
      </c>
      <c r="B42" s="237"/>
      <c r="C42" s="237"/>
      <c r="D42" s="237"/>
      <c r="E42" s="237"/>
      <c r="F42" s="238"/>
      <c r="G42" s="27">
        <v>34</v>
      </c>
      <c r="H42" s="50">
        <f>H35+H41</f>
        <v>-1558870</v>
      </c>
      <c r="I42" s="50">
        <f>I35+I41</f>
        <v>-17000174</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81094</v>
      </c>
      <c r="I46" s="48">
        <v>960589</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81094</v>
      </c>
      <c r="I48" s="49">
        <f>I44+I45+I46+I47</f>
        <v>960589</v>
      </c>
    </row>
    <row r="49" spans="1:9" ht="24.6" customHeight="1">
      <c r="A49" s="245" t="s">
        <v>389</v>
      </c>
      <c r="B49" s="246"/>
      <c r="C49" s="246"/>
      <c r="D49" s="246"/>
      <c r="E49" s="246"/>
      <c r="F49" s="247"/>
      <c r="G49" s="26">
        <v>40</v>
      </c>
      <c r="H49" s="48">
        <v>-7317628</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-1312324</v>
      </c>
      <c r="I52" s="48">
        <v>0</v>
      </c>
    </row>
    <row r="53" spans="1:9" ht="12.75" customHeight="1">
      <c r="A53" s="245" t="s">
        <v>253</v>
      </c>
      <c r="B53" s="246"/>
      <c r="C53" s="246"/>
      <c r="D53" s="246"/>
      <c r="E53" s="246"/>
      <c r="F53" s="247"/>
      <c r="G53" s="26">
        <v>44</v>
      </c>
      <c r="H53" s="48">
        <v>0</v>
      </c>
      <c r="I53" s="48">
        <v>-271468</v>
      </c>
    </row>
    <row r="54" spans="1:9" ht="30.6" customHeight="1">
      <c r="A54" s="233" t="s">
        <v>254</v>
      </c>
      <c r="B54" s="234"/>
      <c r="C54" s="234"/>
      <c r="D54" s="234"/>
      <c r="E54" s="234"/>
      <c r="F54" s="235"/>
      <c r="G54" s="25">
        <v>45</v>
      </c>
      <c r="H54" s="49">
        <f>H49+H50+H51+H52+H53</f>
        <v>-8629952</v>
      </c>
      <c r="I54" s="49">
        <f>I49+I50+I51+I52+I53</f>
        <v>-271468</v>
      </c>
    </row>
    <row r="55" spans="1:9" ht="29.45" customHeight="1">
      <c r="A55" s="248" t="s">
        <v>255</v>
      </c>
      <c r="B55" s="249"/>
      <c r="C55" s="249"/>
      <c r="D55" s="249"/>
      <c r="E55" s="249"/>
      <c r="F55" s="250"/>
      <c r="G55" s="25">
        <v>46</v>
      </c>
      <c r="H55" s="49">
        <f>H48+H54</f>
        <v>-8548858</v>
      </c>
      <c r="I55" s="49">
        <f>I48+I54</f>
        <v>689121</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-725434</v>
      </c>
      <c r="I57" s="49">
        <f>I27+I42+I55+I56</f>
        <v>-97838</v>
      </c>
    </row>
    <row r="58" spans="1:9">
      <c r="A58" s="251" t="s">
        <v>258</v>
      </c>
      <c r="B58" s="252"/>
      <c r="C58" s="252"/>
      <c r="D58" s="252"/>
      <c r="E58" s="252"/>
      <c r="F58" s="253"/>
      <c r="G58" s="26">
        <v>49</v>
      </c>
      <c r="H58" s="48">
        <v>881027</v>
      </c>
      <c r="I58" s="48">
        <v>671547</v>
      </c>
    </row>
    <row r="59" spans="1:9" ht="31.15" customHeight="1">
      <c r="A59" s="236" t="s">
        <v>259</v>
      </c>
      <c r="B59" s="237"/>
      <c r="C59" s="237"/>
      <c r="D59" s="237"/>
      <c r="E59" s="237"/>
      <c r="F59" s="238"/>
      <c r="G59" s="27">
        <v>50</v>
      </c>
      <c r="H59" s="50">
        <f>H57+H58</f>
        <v>155593</v>
      </c>
      <c r="I59" s="50">
        <f>I57+I58</f>
        <v>573709</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H9" sqref="H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455</v>
      </c>
      <c r="B2" s="196"/>
      <c r="C2" s="196"/>
      <c r="D2" s="196"/>
      <c r="E2" s="196"/>
      <c r="F2" s="196"/>
      <c r="G2" s="196"/>
      <c r="H2" s="196"/>
      <c r="I2" s="196"/>
    </row>
    <row r="3" spans="1:9">
      <c r="A3" s="271" t="s">
        <v>355</v>
      </c>
      <c r="B3" s="272"/>
      <c r="C3" s="272"/>
      <c r="D3" s="272"/>
      <c r="E3" s="272"/>
      <c r="F3" s="272"/>
      <c r="G3" s="272"/>
      <c r="H3" s="272"/>
      <c r="I3" s="272"/>
    </row>
    <row r="4" spans="1:9">
      <c r="A4" s="262" t="s">
        <v>448</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25" zoomScale="90" zoomScaleSheetLayoutView="90" workbookViewId="0">
      <selection activeCell="V41" sqref="V41"/>
    </sheetView>
  </sheetViews>
  <sheetFormatPr defaultRowHeight="12.75"/>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44104</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33473350</v>
      </c>
      <c r="I7" s="65">
        <v>0</v>
      </c>
      <c r="J7" s="65">
        <v>1673668</v>
      </c>
      <c r="K7" s="65">
        <v>0</v>
      </c>
      <c r="L7" s="65">
        <v>0</v>
      </c>
      <c r="M7" s="65">
        <v>0</v>
      </c>
      <c r="N7" s="65">
        <v>0</v>
      </c>
      <c r="O7" s="65">
        <v>0</v>
      </c>
      <c r="P7" s="65">
        <v>0</v>
      </c>
      <c r="Q7" s="65">
        <v>0</v>
      </c>
      <c r="R7" s="65">
        <v>0</v>
      </c>
      <c r="S7" s="65">
        <v>-5592104</v>
      </c>
      <c r="T7" s="65">
        <v>658241</v>
      </c>
      <c r="U7" s="66">
        <f>H7+I7+J7+K7-L7+M7+N7+O7+P7+Q7+R7+S7+T7</f>
        <v>30213155</v>
      </c>
      <c r="V7" s="65">
        <v>0</v>
      </c>
      <c r="W7" s="66">
        <f>U7+V7</f>
        <v>30213155</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-5592104</v>
      </c>
      <c r="T10" s="66">
        <f t="shared" si="2"/>
        <v>658241</v>
      </c>
      <c r="U10" s="66">
        <f t="shared" si="2"/>
        <v>30213155</v>
      </c>
      <c r="V10" s="66">
        <f t="shared" si="2"/>
        <v>0</v>
      </c>
      <c r="W10" s="66">
        <f t="shared" si="2"/>
        <v>30213155</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-5592104</v>
      </c>
      <c r="T29" s="68">
        <f t="shared" si="5"/>
        <v>658241</v>
      </c>
      <c r="U29" s="68">
        <f t="shared" si="5"/>
        <v>30213155</v>
      </c>
      <c r="V29" s="68">
        <f t="shared" si="5"/>
        <v>0</v>
      </c>
      <c r="W29" s="68">
        <f t="shared" si="5"/>
        <v>30213155</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33473350</v>
      </c>
      <c r="I35" s="65">
        <v>0</v>
      </c>
      <c r="J35" s="65">
        <v>1673668</v>
      </c>
      <c r="K35" s="65">
        <v>0</v>
      </c>
      <c r="L35" s="65">
        <v>0</v>
      </c>
      <c r="M35" s="65">
        <v>0</v>
      </c>
      <c r="N35" s="65">
        <v>0</v>
      </c>
      <c r="O35" s="65">
        <v>0</v>
      </c>
      <c r="P35" s="65">
        <v>0</v>
      </c>
      <c r="Q35" s="65">
        <v>0</v>
      </c>
      <c r="R35" s="65">
        <v>0</v>
      </c>
      <c r="S35" s="65">
        <v>-5592104</v>
      </c>
      <c r="T35" s="65">
        <v>658241</v>
      </c>
      <c r="U35" s="69">
        <f t="shared" ref="U35:U37" si="9">H35+I35+J35+K35-L35+M35+N35+O35+P35+Q35+R35+S35+T35</f>
        <v>30213155</v>
      </c>
      <c r="V35" s="65">
        <v>0</v>
      </c>
      <c r="W35" s="69">
        <f t="shared" ref="W35:W37" si="10">U35+V35</f>
        <v>30213155</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-5592104</v>
      </c>
      <c r="T38" s="69">
        <f t="shared" si="11"/>
        <v>658241</v>
      </c>
      <c r="U38" s="69">
        <f t="shared" si="11"/>
        <v>30213155</v>
      </c>
      <c r="V38" s="69">
        <f t="shared" si="11"/>
        <v>0</v>
      </c>
      <c r="W38" s="69">
        <f t="shared" si="11"/>
        <v>30213155</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3931361</v>
      </c>
      <c r="U39" s="69">
        <f t="shared" ref="U39:U56" si="12">H39+I39+J39+K39-L39+M39+N39+O39+P39+Q39+R39+S39+T39</f>
        <v>3931361</v>
      </c>
      <c r="V39" s="65">
        <v>0</v>
      </c>
      <c r="W39" s="69">
        <f t="shared" ref="W39:W56" si="13">U39+V39</f>
        <v>3931361</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-5592104</v>
      </c>
      <c r="T57" s="70">
        <f t="shared" si="14"/>
        <v>4589602</v>
      </c>
      <c r="U57" s="70">
        <f t="shared" si="14"/>
        <v>34144516</v>
      </c>
      <c r="V57" s="70">
        <f t="shared" si="14"/>
        <v>0</v>
      </c>
      <c r="W57" s="70">
        <f t="shared" si="14"/>
        <v>34144516</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3931361</v>
      </c>
      <c r="U60" s="69">
        <f t="shared" si="16"/>
        <v>3931361</v>
      </c>
      <c r="V60" s="69">
        <f t="shared" si="16"/>
        <v>0</v>
      </c>
      <c r="W60" s="69">
        <f t="shared" si="16"/>
        <v>3931361</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3"/>
  <sheetViews>
    <sheetView workbookViewId="0">
      <selection activeCell="N9" sqref="N9"/>
    </sheetView>
  </sheetViews>
  <sheetFormatPr defaultRowHeight="12.75"/>
  <sheetData>
    <row r="1" spans="1:9">
      <c r="A1" s="314" t="s">
        <v>456</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451</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c r="A41" s="315"/>
      <c r="B41" s="315"/>
      <c r="C41" s="315"/>
      <c r="D41" s="315"/>
      <c r="E41" s="315"/>
      <c r="F41" s="315"/>
      <c r="G41" s="315"/>
      <c r="H41" s="315"/>
      <c r="I41" s="315"/>
    </row>
    <row r="42" spans="1:9">
      <c r="A42" s="315"/>
      <c r="B42" s="315"/>
      <c r="C42" s="315"/>
      <c r="D42" s="315"/>
      <c r="E42" s="315"/>
      <c r="F42" s="315"/>
      <c r="G42" s="315"/>
      <c r="H42" s="315"/>
      <c r="I42" s="315"/>
    </row>
    <row r="43" spans="1:9" ht="32.450000000000003" customHeight="1">
      <c r="A43" s="315"/>
      <c r="B43" s="315"/>
      <c r="C43" s="315"/>
      <c r="D43" s="315"/>
      <c r="E43" s="315"/>
      <c r="F43" s="315"/>
      <c r="G43" s="315"/>
      <c r="H43" s="315"/>
      <c r="I43" s="315"/>
    </row>
  </sheetData>
  <mergeCells count="1">
    <mergeCell ref="A1:I4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2020-10-29T08:32:29Z</cp:lastPrinted>
  <dcterms:created xsi:type="dcterms:W3CDTF">2008-10-17T11:51:54Z</dcterms:created>
  <dcterms:modified xsi:type="dcterms:W3CDTF">2020-10-29T13:46:43Z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