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aveExternalLinkValues="0" codeName="ThisWorkbook" defaultThemeVersion="124226"/>
  <mc:AlternateContent xmlns:mc="http://schemas.openxmlformats.org/markup-compatibility/2006">
    <mc:Choice Requires="x15">
      <x15ac:absPath xmlns:x15ac="http://schemas.microsoft.com/office/spreadsheetml/2010/11/ac" url="https://kutjevo-my.sharepoint.com/personal/zvonimir_zilic_kutjevo_onmicrosoft_com/Documents/Documents/2023/31.03.2023/KUTJEVO 31.03.2023/"/>
    </mc:Choice>
  </mc:AlternateContent>
  <xr:revisionPtr revIDLastSave="1285" documentId="11_1F4384F264CF6574AF87F91808117C917C4BCF5F" xr6:coauthVersionLast="47" xr6:coauthVersionMax="47" xr10:uidLastSave="{047DDAB0-7FD2-4A25-934D-F8D314D581D1}"/>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<sst xmlns="http://schemas.openxmlformats.org/spreadsheetml/2006/main" count="536" uniqueCount="470">
  <si>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</si>
  <si>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</si>
  <si>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</si>
  <si>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</si>
  <si>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</si>
  <si>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</si>
  <si>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</si>
  <si>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</si>
  <si>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</si>
  <si>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</si>
  <si>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</si>
  <si>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</si>
  <si>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</si>
  <si>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</si>
  <si>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</si>
  <si>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</si>
  <si>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</si>
  <si>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</si>
  <si>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</si>
  <si>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</si>
  <si>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</si>
  <si>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</si>
  <si>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</si>
  <si>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</si>
  <si>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</si>
  <si>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</si>
  <si>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</si>
  <si>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</si>
  <si>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</si>
  <si>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</si>
  <si>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</si>
  <si>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</si>
  <si>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</si>
  <si>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</si>
  <si>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</si>
  <si>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</si>
  <si>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</si>
  <si>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</si>
  <si>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</si>
  <si>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</si>
  <si>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</si>
  <si>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</si>
  <si>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</si>
  <si>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</si>
  <si>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</si>
  <si>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</si>
  <si>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</si>
  <si>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</si>
  <si>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</si>
  <si>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</si>
  <si>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</si>
  <si>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</si>
  <si>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</si>
  <si>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</si>
  <si>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</si>
  <si>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</si>
  <si>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</si>
  <si>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</si>
  <si>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</si>
  <si>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</si>
  <si>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</si>
  <si>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</si>
  <si>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</si>
  <si>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</si>
  <si>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</si>
  <si>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</si>
  <si>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</si>
  <si>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</si>
  <si>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</si>
  <si>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</si>
  <si>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</si>
  <si>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</si>
  <si>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</si>
  <si>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</si>
  <si>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</si>
  <si>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</si>
  <si>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</si>
  <si>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</si>
  <si>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</si>
  <si>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</si>
  <si>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</si>
  <si>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</si>
  <si>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</si>
  <si>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</si>
  <si>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</si>
  <si>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</si>
  <si>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</si>
  <si>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</si>
  <si>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</si>
  <si>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</si>
  <si>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</si>
  <si>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</si>
  <si>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</si>
  <si>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</si>
  <si>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</si>
  <si>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</si>
  <si>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</si>
  <si>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</si>
  <si>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</si>
  <si>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</si>
  <si>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</si>
  <si>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</si>
  <si>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</si>
  <si>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</si>
  <si>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</si>
  <si>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</si>
  <si>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</si>
  <si>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</si>
  <si>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</si>
  <si>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</si>
  <si>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</si>
  <si>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</si>
  <si>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</si>
  <si>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</si>
  <si>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</si>
  <si>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</si>
  <si>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</si>
  <si>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</si>
  <si>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</si>
  <si>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</si>
  <si>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</si>
  <si>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</si>
  <si>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</si>
  <si>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</si>
  <si>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</si>
  <si>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</si>
  <si>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</si>
  <si>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</si>
  <si>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</si>
  <si>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</si>
  <si>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</si>
  <si>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</si>
  <si>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</si>
  <si>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</si>
  <si>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</si>
  <si>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</si>
  <si>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</si>
  <si>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</si>
  <si>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</si>
  <si>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</si>
  <si>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</si>
  <si>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</si>
  <si>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</si>
  <si>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</si>
  <si>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</si>
  <si>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</si>
  <si>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</si>
  <si>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</si>
  <si>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</si>
  <si>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</si>
  <si>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</si>
  <si>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</si>
  <si>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</si>
  <si>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</si>
  <si>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</si>
  <si>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</si>
  <si>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</si>
  <si>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</si>
  <si>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</si>
  <si>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</si>
  <si>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</si>
  <si>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</si>
  <si>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</si>
  <si>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</si>
  <si>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</si>
  <si>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</si>
  <si>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</si>
  <si>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</si>
  <si>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</si>
  <si>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</si>
  <si>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</si>
  <si>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</si>
  <si>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</si>
  <si>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</si>
  <si>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</si>
  <si>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</si>
  <si>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</si>
  <si>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</si>
  <si>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</si>
  <si>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</si>
  <si>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</si>
  <si>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</si>
  <si>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</si>
  <si>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</si>
  <si>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</si>
  <si>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</si>
  <si>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</si>
  <si>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</si>
  <si>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</si>
  <si>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</si>
  <si>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</si>
  <si>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</si>
  <si>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</si>
  <si>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</si>
  <si>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</si>
  <si>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</si>
  <si>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</si>
  <si>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</si>
  <si>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</si>
  <si>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</si>
  <si>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</si>
  <si>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</si>
  <si>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</si>
  <si>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</si>
  <si>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</si>
  <si>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</si>
  <si>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</si>
  <si>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</si>
  <si>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</si>
  <si>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</si>
  <si>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</si>
  <si>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</si>
  <si>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</si>
  <si>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</si>
  <si>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</si>
  <si>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</si>
  <si>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</si>
  <si>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</si>
  <si>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</si>
  <si>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</si>
  <si>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</si>
  <si>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</si>
  <si>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</si>
  <si>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</si>
  <si>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</si>
  <si>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</si>
  <si>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</si>
  <si>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</si>
  <si>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</si>
  <si>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</si>
  <si>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</si>
  <si>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</si>
  <si>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</si>
  <si>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</si>
  <si>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</si>
  <si>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</si>
  <si>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</si>
  <si>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</si>
  <si>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</si>
  <si>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</si>
  <si>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</si>
  <si>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</si>
  <si>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</si>
  <si>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</si>
  <si>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</si>
  <si>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</si>
  <si>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</si>
  <si>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</si>
  <si>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</si>
  <si>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</si>
  <si>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</si>
  <si>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</si>
  <si>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</si>
  <si>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</si>
  <si>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</si>
  <si>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</si>
  <si>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</si>
  <si>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</si>
  <si>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</si>
  <si>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</si>
  <si>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</si>
  <si>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</si>
  <si>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</si>
  <si>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</si>
  <si>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</si>
  <si>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</si>
  <si>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</si>
  <si>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</si>
  <si>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</si>
  <si>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</si>
  <si>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</si>
  <si>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</si>
  <si>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</si>
  <si>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</si>
  <si>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</si>
  <si>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</si>
  <si>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</si>
  <si>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</si>
  <si>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</si>
  <si>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</si>
  <si>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</si>
  <si>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</si>
  <si>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</si>
  <si>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</si>
  <si>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</si>
  <si>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</si>
  <si>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</si>
  <si>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</si>
  <si>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</si>
  <si>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</si>
  <si>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</si>
  <si>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</si>
  <si>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</si>
  <si>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</si>
  <si>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</si>
  <si>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</si>
  <si>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</si>
  <si>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</si>
  <si>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</si>
  <si>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</si>
  <si>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</si>
  <si>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</si>
  <si>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</si>
  <si>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</si>
  <si>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</si>
  <si>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</si>
  <si>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</si>
  <si>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</si>
  <si>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</si>
  <si>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</si>
  <si>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</si>
  <si>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</si>
  <si>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</si>
  <si>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</si>
  <si>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</si>
  <si>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</si>
  <si>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</si>
  <si>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</si>
  <si>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</si>
  <si>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</si>
  <si>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</si>
  <si>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</si>
  <si>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</si>
  <si>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</si>
  <si>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</si>
  <si>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</si>
  <si>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</si>
  <si>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</si>
  <si>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</si>
  <si>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</si>
  <si>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</si>
  <si>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</si>
  <si>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</si>
  <si>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</si>
  <si>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</si>
  <si>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</si>
  <si>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</si>
  <si>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</si>
  <si>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</si>
  <si>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</si>
  <si>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</si>
  <si>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</si>
  <si>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</si>
  <si>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</si>
  <si>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</si>
  <si>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</si>
  <si>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</si>
  <si>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</si>
  <si>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</si>
  <si>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</si>
  <si>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</si>
  <si>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</si>
  <si>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</si>
  <si>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</si>
  <si>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</si>
  <si>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</si>
  <si>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</si>
  <si>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</si>
  <si>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</si>
  <si>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</si>
  <si>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</si>
  <si>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</si>
  <si>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</si>
  <si>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</si>
  <si>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</si>
  <si>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</si>
  <si>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</si>
  <si>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</si>
  <si>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</si>
  <si>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</si>
  <si>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</si>
  <si>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</si>
  <si>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</si>
  <si>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</si>
  <si>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</si>
  <si>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</si>
  <si>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</si>
  <si>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</si>
  <si>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</si>
  <si>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</si>
  <si>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</si>
  <si>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</si>
  <si>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</si>
  <si>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</si>
  <si>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</si>
  <si>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</si>
  <si>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</si>
  <si>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</si>
  <si>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</si>
  <si>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</si>
  <si>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</si>
  <si>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</si>
  <si>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</si>
  <si>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</si>
  <si>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</si>
  <si>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</si>
  <si>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</si>
  <si>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</si>
  <si>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</si>
  <si>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</si>
  <si>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</si>
  <si>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</si>
  <si>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</si>
  <si>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</si>
  <si>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</si>
  <si>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</si>
  <si>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</si>
  <si>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</si>
  <si>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</si>
  <si>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</si>
  <si>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</si>
  <si>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</si>
  <si>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</si>
  <si>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</si>
  <si>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</si>
  <si>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</si>
  <si>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</si>
  <si>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</si>
  <si>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</si>
  <si>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</si>
  <si>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</si>
  <si>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</si>
  <si>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</si>
  <si>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</si>
  <si>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</si>
  <si>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</si>
  <si>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</si>
  <si>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</si>
  <si>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</si>
  <si>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</si>
  <si>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</si>
  <si>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</si>
  <si>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</si>
  <si>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</si>
  <si>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</si>
  <si>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</si>
  <si>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</si>
  <si>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</si>
  <si>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</si>
  <si>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</si>
  <si>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</si>
  <si>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</si>
  <si>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</si>
  <si>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</si>
  <si>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</si>
  <si>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</si>
  <si>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</si>
  <si>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</si>
  <si>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</si>
  <si>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03326411</t>
  </si>
  <si>
    <t>HR</t>
  </si>
  <si>
    <t>050017312</t>
  </si>
  <si>
    <t>21918659912</t>
  </si>
  <si>
    <t>204</t>
  </si>
  <si>
    <t>7478000070083WIXWL02</t>
  </si>
  <si>
    <t>Kutjevo d.d.</t>
  </si>
  <si>
    <t>Kutjevo</t>
  </si>
  <si>
    <t>Kralja Tomislava 1</t>
  </si>
  <si>
    <t>kutjevo@kutjevo.com</t>
  </si>
  <si>
    <t>www.kutjevo.com</t>
  </si>
  <si>
    <t>Žilić Zvonimir</t>
  </si>
  <si>
    <t>034/255-002</t>
  </si>
  <si>
    <t>zvonimir.zilic@kutjevo.com</t>
  </si>
  <si>
    <t>Remira d.o.o.</t>
  </si>
  <si>
    <t>Mira Hrelja</t>
  </si>
  <si>
    <t xml:space="preserve">stanje na dan 31.03.2023 </t>
  </si>
  <si>
    <t>Obveznik: Kutjevo d.d. nekonsolidirano</t>
  </si>
  <si>
    <t>u razdoblju 01.01.2023 do 31.03.2023</t>
  </si>
  <si>
    <t>u razdoblju 01.01.2023. do 31.03.2023.</t>
  </si>
  <si>
    <t>BILJEŠKE UZ FINANCIJSKE IZVJEŠTAJE - TFI
(koji se sastavljaju za tromjesečna razdoblja)
Naziv izdavatelja:  Kutjevo d.d. nekonsolidirano
OIB:   21918659912
Izvještajno razdoblje: 01.01.2023.-31.03.2023.
Bilješke uz financijske izvještaje za tromjesečna razdoblja uključuju:
a) U okviru Bilance, u aktivi nema značajnijih promjena na poziciji dugotrajne materijalne imovine, kod kratkotrajne imovine bilježimo znatno bolju naplatu potraživanja i smanjenje troškove poslovanja što rezultira generiranjem većeg novčanog tijeka i povećanjem salda na poziciju novca. U pasivi u poziciji kapitala i rezervi prmijećujemo povećanje iste, zbog boljih rezutata poslovanja.
b) Informacije o GFI se nalaze na slijedećim stranicama: https://www.kutjevo.com/financijska-izvjesca, https://www.hanfa.hr/brzi-linkovi/srpi/?issuer=204&amp;searchfrom=2010-06-02&amp;searchto=2021-04-27&amp;kategorijaid=0&amp;jezikid=1 i https://zse.hr/hr/papir/310?isin=HRKTJVRA0002&amp;tab=stock_news.
c) Izjavljujemo kako se računovodstvene politike nisu mijenjale, te TFI za ovo izvještajno razdoblje podliježe istim računovodstvenim politikama prijašnje godine.
d) Izdavatelj ne obavlja djelatnost sezonske prirode.
e) Izdavatelj ne primjenjuje novčani tijek prema direktnoj metodi. Ostali izvještaji su dani u okviru pojedinih listova u ovoj excel tablici.
f) u bilješkama uz financijske izvještaje za tromjesečna razdoblja, osim gore navedenih informacija, objavljuju se i sljedeće informacije:
1. Ispunjeno u listu "Opći podaci"
2. Nije došlo do promjena u odnosu na prethodno razdoblje.
3. Društvo nema financijskih obveza, jamstava ili nepredviđenih izdataka koji nisu uključeni u bilancu.
4. U okviru RDG-a smanjeni troškovi osoblja za 364.256 € kn zbog povećanja plaća zaposlenih.
5. Poduzeće ima dugoročne kredite sa rokom dospijeća do pet godina.
6. Prosječan broj zaposlenih tijekom tekućeg razdoblja iznosi 532.
7. Nismo kapitalizirali trošak plaća.
8. U bilanci nisu priznata rezerviranja za odgođeni porez, stanja odgođenog poreza na kraju poslovne godine i kretanja tih stanja tijekom poslovne godine.
9. Podatak dostavljamo u okviru konsolidiranog TFI.
10. Nominalna vrijednost dionice 50 kn. Broj dionica 7.106.429.
11. Društvo ne posjeduje ove vrijednosne papire.
12. Društvo nema neograničenu odgovornost kod nikakvog poduzetnika.
13. Poduzetnik koji je većinski vlasnik Društva ne kotira na Burzi i samim time ne izrađuje TFI.
14. Poduzetnik koji je većinski vlasnik Društva ne kotira na Burzi i samim time ne izrađuje TFI.
15. Informacije o TFI se nalaze na slijedećim stranicama: https://www.kutjevo.com/financijska-izvjesca, https://www.hanfa.hr/brzi-linkovi/srpi/?issuer=204&amp;searchfrom=2010-06-02&amp;searchto=2021-04-27&amp;kategorijaid=0&amp;jezikid=1 i https://zse.hr/hr/papir/310?isin=HRKTJVRA0002&amp;tab=stock_news.
16. Takvi aranžmani ne postoje.
17. Svi događaji su odraženi u RDG-u ili bilanci.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</si>
</sst>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H6" sqref="H6"/>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44927</v>
      </c>
      <c r="F4" s="177"/>
      <c r="G4" s="86" t="s">
        <v>0</v>
      </c>
      <c r="H4" s="176">
        <v>45016</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2023</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450</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452</v>
      </c>
      <c r="D15" s="160"/>
      <c r="E15" s="164"/>
      <c r="F15" s="155"/>
      <c r="G15" s="101" t="s">
        <v>334</v>
      </c>
      <c r="H15" s="142" t="s">
        <v>454</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453</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34340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532</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460</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461</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462</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t="s">
        <v>463</v>
      </c>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t="s">
        <v>464</v>
      </c>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L34" sqref="L34"/>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465</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466</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41673208</v>
      </c>
      <c r="I9" s="120">
        <f>I10+I17+I27+I38+I43</f>
        <v>41418606</v>
      </c>
    </row>
    <row r="10" spans="1:9" ht="12.75" customHeight="1" x14ac:dyDescent="0.2">
      <c r="A10" s="186" t="s">
        <v>5</v>
      </c>
      <c r="B10" s="186"/>
      <c r="C10" s="186"/>
      <c r="D10" s="186"/>
      <c r="E10" s="186"/>
      <c r="F10" s="186"/>
      <c r="G10" s="12">
        <v>3</v>
      </c>
      <c r="H10" s="120">
        <f>H11+H12+H13+H14+H15+H16</f>
        <v>0</v>
      </c>
      <c r="I10" s="120">
        <f>I11+I12+I13+I14+I15+I16</f>
        <v>0</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0</v>
      </c>
      <c r="I12" s="18">
        <v>0</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0</v>
      </c>
      <c r="I16" s="18">
        <v>0</v>
      </c>
    </row>
    <row r="17" spans="1:9" ht="12.75" customHeight="1" x14ac:dyDescent="0.2">
      <c r="A17" s="186" t="s">
        <v>12</v>
      </c>
      <c r="B17" s="186"/>
      <c r="C17" s="186"/>
      <c r="D17" s="186"/>
      <c r="E17" s="186"/>
      <c r="F17" s="186"/>
      <c r="G17" s="12">
        <v>10</v>
      </c>
      <c r="H17" s="120">
        <f>H18+H19+H20+H21+H22+H23+H24+H25+H26</f>
        <v>29131944</v>
      </c>
      <c r="I17" s="120">
        <f>I18+I19+I20+I21+I22+I23+I24+I25+I26</f>
        <v>28877342</v>
      </c>
    </row>
    <row r="18" spans="1:9" ht="12.75" customHeight="1" x14ac:dyDescent="0.2">
      <c r="A18" s="182" t="s">
        <v>13</v>
      </c>
      <c r="B18" s="182"/>
      <c r="C18" s="182"/>
      <c r="D18" s="182"/>
      <c r="E18" s="182"/>
      <c r="F18" s="182"/>
      <c r="G18" s="11">
        <v>11</v>
      </c>
      <c r="H18" s="18">
        <v>2679926</v>
      </c>
      <c r="I18" s="18">
        <v>2679926</v>
      </c>
    </row>
    <row r="19" spans="1:9" ht="12.75" customHeight="1" x14ac:dyDescent="0.2">
      <c r="A19" s="182" t="s">
        <v>14</v>
      </c>
      <c r="B19" s="182"/>
      <c r="C19" s="182"/>
      <c r="D19" s="182"/>
      <c r="E19" s="182"/>
      <c r="F19" s="182"/>
      <c r="G19" s="11">
        <v>12</v>
      </c>
      <c r="H19" s="18">
        <v>9147863</v>
      </c>
      <c r="I19" s="18">
        <v>9200781</v>
      </c>
    </row>
    <row r="20" spans="1:9" ht="12.75" customHeight="1" x14ac:dyDescent="0.2">
      <c r="A20" s="182" t="s">
        <v>15</v>
      </c>
      <c r="B20" s="182"/>
      <c r="C20" s="182"/>
      <c r="D20" s="182"/>
      <c r="E20" s="182"/>
      <c r="F20" s="182"/>
      <c r="G20" s="11">
        <v>13</v>
      </c>
      <c r="H20" s="18">
        <v>6708691</v>
      </c>
      <c r="I20" s="18">
        <v>6390095</v>
      </c>
    </row>
    <row r="21" spans="1:9" ht="12.75" customHeight="1" x14ac:dyDescent="0.2">
      <c r="A21" s="182" t="s">
        <v>16</v>
      </c>
      <c r="B21" s="182"/>
      <c r="C21" s="182"/>
      <c r="D21" s="182"/>
      <c r="E21" s="182"/>
      <c r="F21" s="182"/>
      <c r="G21" s="11">
        <v>14</v>
      </c>
      <c r="H21" s="18">
        <v>825553</v>
      </c>
      <c r="I21" s="18">
        <v>752954</v>
      </c>
    </row>
    <row r="22" spans="1:9" ht="12.75" customHeight="1" x14ac:dyDescent="0.2">
      <c r="A22" s="182" t="s">
        <v>17</v>
      </c>
      <c r="B22" s="182"/>
      <c r="C22" s="182"/>
      <c r="D22" s="182"/>
      <c r="E22" s="182"/>
      <c r="F22" s="182"/>
      <c r="G22" s="11">
        <v>15</v>
      </c>
      <c r="H22" s="18">
        <v>5152741</v>
      </c>
      <c r="I22" s="18">
        <v>5067572</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4444644</v>
      </c>
      <c r="I24" s="18">
        <v>4786014</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172526</v>
      </c>
      <c r="I26" s="18">
        <v>0</v>
      </c>
    </row>
    <row r="27" spans="1:9" ht="12.75" customHeight="1" x14ac:dyDescent="0.2">
      <c r="A27" s="186" t="s">
        <v>22</v>
      </c>
      <c r="B27" s="186"/>
      <c r="C27" s="186"/>
      <c r="D27" s="186"/>
      <c r="E27" s="186"/>
      <c r="F27" s="186"/>
      <c r="G27" s="12">
        <v>20</v>
      </c>
      <c r="H27" s="120">
        <f>SUM(H28:H37)</f>
        <v>12538667</v>
      </c>
      <c r="I27" s="120">
        <f>SUM(I28:I37)</f>
        <v>12538667</v>
      </c>
    </row>
    <row r="28" spans="1:9" ht="12.75" customHeight="1" x14ac:dyDescent="0.2">
      <c r="A28" s="182" t="s">
        <v>23</v>
      </c>
      <c r="B28" s="182"/>
      <c r="C28" s="182"/>
      <c r="D28" s="182"/>
      <c r="E28" s="182"/>
      <c r="F28" s="182"/>
      <c r="G28" s="11">
        <v>21</v>
      </c>
      <c r="H28" s="18">
        <v>12526802</v>
      </c>
      <c r="I28" s="18">
        <v>12526801</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3902</v>
      </c>
      <c r="I31" s="18">
        <v>3902</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7963</v>
      </c>
      <c r="I35" s="18">
        <v>7964</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2597</v>
      </c>
      <c r="I38" s="120">
        <f>I39+I40+I41+I42</f>
        <v>2597</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2597</v>
      </c>
      <c r="I41" s="18">
        <v>2597</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39481433</v>
      </c>
      <c r="I44" s="120">
        <f>I45+I53+I60+I70</f>
        <v>40330484</v>
      </c>
    </row>
    <row r="45" spans="1:9" ht="12.75" customHeight="1" x14ac:dyDescent="0.2">
      <c r="A45" s="186" t="s">
        <v>39</v>
      </c>
      <c r="B45" s="186"/>
      <c r="C45" s="186"/>
      <c r="D45" s="186"/>
      <c r="E45" s="186"/>
      <c r="F45" s="186"/>
      <c r="G45" s="12">
        <v>38</v>
      </c>
      <c r="H45" s="120">
        <f>SUM(H46:H52)</f>
        <v>30288536</v>
      </c>
      <c r="I45" s="120">
        <f>SUM(I46:I52)</f>
        <v>31163706</v>
      </c>
    </row>
    <row r="46" spans="1:9" ht="12.75" customHeight="1" x14ac:dyDescent="0.2">
      <c r="A46" s="182" t="s">
        <v>40</v>
      </c>
      <c r="B46" s="182"/>
      <c r="C46" s="182"/>
      <c r="D46" s="182"/>
      <c r="E46" s="182"/>
      <c r="F46" s="182"/>
      <c r="G46" s="11">
        <v>39</v>
      </c>
      <c r="H46" s="18">
        <v>1189578</v>
      </c>
      <c r="I46" s="18">
        <v>1852753</v>
      </c>
    </row>
    <row r="47" spans="1:9" ht="12.75" customHeight="1" x14ac:dyDescent="0.2">
      <c r="A47" s="182" t="s">
        <v>41</v>
      </c>
      <c r="B47" s="182"/>
      <c r="C47" s="182"/>
      <c r="D47" s="182"/>
      <c r="E47" s="182"/>
      <c r="F47" s="182"/>
      <c r="G47" s="11">
        <v>40</v>
      </c>
      <c r="H47" s="18">
        <v>10138779</v>
      </c>
      <c r="I47" s="18">
        <v>11672843</v>
      </c>
    </row>
    <row r="48" spans="1:9" ht="12.75" customHeight="1" x14ac:dyDescent="0.2">
      <c r="A48" s="182" t="s">
        <v>42</v>
      </c>
      <c r="B48" s="182"/>
      <c r="C48" s="182"/>
      <c r="D48" s="182"/>
      <c r="E48" s="182"/>
      <c r="F48" s="182"/>
      <c r="G48" s="11">
        <v>41</v>
      </c>
      <c r="H48" s="18">
        <v>14310726</v>
      </c>
      <c r="I48" s="18">
        <v>14863319</v>
      </c>
    </row>
    <row r="49" spans="1:9" ht="12.75" customHeight="1" x14ac:dyDescent="0.2">
      <c r="A49" s="182" t="s">
        <v>43</v>
      </c>
      <c r="B49" s="182"/>
      <c r="C49" s="182"/>
      <c r="D49" s="182"/>
      <c r="E49" s="182"/>
      <c r="F49" s="182"/>
      <c r="G49" s="11">
        <v>42</v>
      </c>
      <c r="H49" s="18">
        <v>4649453</v>
      </c>
      <c r="I49" s="18">
        <v>2774791</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4667311</v>
      </c>
      <c r="I53" s="120">
        <f>SUM(I54:I59)</f>
        <v>5874493</v>
      </c>
    </row>
    <row r="54" spans="1:9" ht="12.75" customHeight="1" x14ac:dyDescent="0.2">
      <c r="A54" s="182" t="s">
        <v>48</v>
      </c>
      <c r="B54" s="182"/>
      <c r="C54" s="182"/>
      <c r="D54" s="182"/>
      <c r="E54" s="182"/>
      <c r="F54" s="182"/>
      <c r="G54" s="11">
        <v>47</v>
      </c>
      <c r="H54" s="18">
        <v>7466</v>
      </c>
      <c r="I54" s="18">
        <v>546843</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4631124</v>
      </c>
      <c r="I56" s="18">
        <v>5297148</v>
      </c>
    </row>
    <row r="57" spans="1:9" ht="12.75" customHeight="1" x14ac:dyDescent="0.2">
      <c r="A57" s="182" t="s">
        <v>51</v>
      </c>
      <c r="B57" s="182"/>
      <c r="C57" s="182"/>
      <c r="D57" s="182"/>
      <c r="E57" s="182"/>
      <c r="F57" s="182"/>
      <c r="G57" s="11">
        <v>50</v>
      </c>
      <c r="H57" s="18">
        <v>5669</v>
      </c>
      <c r="I57" s="18">
        <v>7325</v>
      </c>
    </row>
    <row r="58" spans="1:9" ht="12.75" customHeight="1" x14ac:dyDescent="0.2">
      <c r="A58" s="182" t="s">
        <v>52</v>
      </c>
      <c r="B58" s="182"/>
      <c r="C58" s="182"/>
      <c r="D58" s="182"/>
      <c r="E58" s="182"/>
      <c r="F58" s="182"/>
      <c r="G58" s="11">
        <v>51</v>
      </c>
      <c r="H58" s="18">
        <v>22028</v>
      </c>
      <c r="I58" s="18">
        <v>22153</v>
      </c>
    </row>
    <row r="59" spans="1:9" ht="12.75" customHeight="1" x14ac:dyDescent="0.2">
      <c r="A59" s="182" t="s">
        <v>53</v>
      </c>
      <c r="B59" s="182"/>
      <c r="C59" s="182"/>
      <c r="D59" s="182"/>
      <c r="E59" s="182"/>
      <c r="F59" s="182"/>
      <c r="G59" s="11">
        <v>52</v>
      </c>
      <c r="H59" s="18">
        <v>1024</v>
      </c>
      <c r="I59" s="18">
        <v>1024</v>
      </c>
    </row>
    <row r="60" spans="1:9" ht="12.75" customHeight="1" x14ac:dyDescent="0.2">
      <c r="A60" s="186" t="s">
        <v>54</v>
      </c>
      <c r="B60" s="186"/>
      <c r="C60" s="186"/>
      <c r="D60" s="186"/>
      <c r="E60" s="186"/>
      <c r="F60" s="186"/>
      <c r="G60" s="12">
        <v>53</v>
      </c>
      <c r="H60" s="120">
        <f>SUM(H61:H69)</f>
        <v>2760396</v>
      </c>
      <c r="I60" s="120">
        <f>SUM(I61:I69)</f>
        <v>2592350</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2738894</v>
      </c>
      <c r="I63" s="18">
        <v>2564211</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933</v>
      </c>
      <c r="I67" s="18">
        <v>7570</v>
      </c>
    </row>
    <row r="68" spans="1:9" ht="12.75" customHeight="1" x14ac:dyDescent="0.2">
      <c r="A68" s="182" t="s">
        <v>30</v>
      </c>
      <c r="B68" s="182"/>
      <c r="C68" s="182"/>
      <c r="D68" s="182"/>
      <c r="E68" s="182"/>
      <c r="F68" s="182"/>
      <c r="G68" s="11">
        <v>61</v>
      </c>
      <c r="H68" s="18">
        <v>20569</v>
      </c>
      <c r="I68" s="18">
        <v>20569</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1765190</v>
      </c>
      <c r="I70" s="18">
        <v>699935</v>
      </c>
    </row>
    <row r="71" spans="1:9" ht="12.75" customHeight="1" x14ac:dyDescent="0.2">
      <c r="A71" s="183" t="s">
        <v>58</v>
      </c>
      <c r="B71" s="183"/>
      <c r="C71" s="183"/>
      <c r="D71" s="183"/>
      <c r="E71" s="183"/>
      <c r="F71" s="183"/>
      <c r="G71" s="11">
        <v>64</v>
      </c>
      <c r="H71" s="18">
        <v>374022</v>
      </c>
      <c r="I71" s="18">
        <v>458184</v>
      </c>
    </row>
    <row r="72" spans="1:9" ht="12.75" customHeight="1" x14ac:dyDescent="0.2">
      <c r="A72" s="184" t="s">
        <v>304</v>
      </c>
      <c r="B72" s="184"/>
      <c r="C72" s="184"/>
      <c r="D72" s="184"/>
      <c r="E72" s="184"/>
      <c r="F72" s="184"/>
      <c r="G72" s="12">
        <v>65</v>
      </c>
      <c r="H72" s="120">
        <f>H8+H9+H44+H71</f>
        <v>81528663</v>
      </c>
      <c r="I72" s="120">
        <f>I8+I9+I44+I71</f>
        <v>82207274</v>
      </c>
    </row>
    <row r="73" spans="1:9" ht="12.75" customHeight="1" x14ac:dyDescent="0.2">
      <c r="A73" s="183" t="s">
        <v>59</v>
      </c>
      <c r="B73" s="183"/>
      <c r="C73" s="183"/>
      <c r="D73" s="183"/>
      <c r="E73" s="183"/>
      <c r="F73" s="183"/>
      <c r="G73" s="11">
        <v>66</v>
      </c>
      <c r="H73" s="18">
        <v>15647232</v>
      </c>
      <c r="I73" s="18">
        <v>14370013</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56363866</v>
      </c>
      <c r="I75" s="121">
        <f>I76+I77+I78+I84+I85+I91+I94+I97</f>
        <v>58187927</v>
      </c>
    </row>
    <row r="76" spans="1:9" ht="12.75" customHeight="1" x14ac:dyDescent="0.2">
      <c r="A76" s="182" t="s">
        <v>61</v>
      </c>
      <c r="B76" s="182"/>
      <c r="C76" s="182"/>
      <c r="D76" s="182"/>
      <c r="E76" s="182"/>
      <c r="F76" s="182"/>
      <c r="G76" s="11">
        <v>68</v>
      </c>
      <c r="H76" s="18">
        <v>47159261</v>
      </c>
      <c r="I76" s="18">
        <v>47159261</v>
      </c>
    </row>
    <row r="77" spans="1:9" ht="12.75" customHeight="1" x14ac:dyDescent="0.2">
      <c r="A77" s="182" t="s">
        <v>62</v>
      </c>
      <c r="B77" s="182"/>
      <c r="C77" s="182"/>
      <c r="D77" s="182"/>
      <c r="E77" s="182"/>
      <c r="F77" s="182"/>
      <c r="G77" s="11">
        <v>69</v>
      </c>
      <c r="H77" s="18">
        <v>0</v>
      </c>
      <c r="I77" s="18">
        <v>0</v>
      </c>
    </row>
    <row r="78" spans="1:9" ht="12.75" customHeight="1" x14ac:dyDescent="0.2">
      <c r="A78" s="186" t="s">
        <v>63</v>
      </c>
      <c r="B78" s="186"/>
      <c r="C78" s="186"/>
      <c r="D78" s="186"/>
      <c r="E78" s="186"/>
      <c r="F78" s="186"/>
      <c r="G78" s="12">
        <v>70</v>
      </c>
      <c r="H78" s="121">
        <f>SUM(H79:H83)</f>
        <v>596432</v>
      </c>
      <c r="I78" s="121">
        <f>SUM(I79:I83)</f>
        <v>738594</v>
      </c>
    </row>
    <row r="79" spans="1:9" ht="12.75" customHeight="1" x14ac:dyDescent="0.2">
      <c r="A79" s="182" t="s">
        <v>64</v>
      </c>
      <c r="B79" s="182"/>
      <c r="C79" s="182"/>
      <c r="D79" s="182"/>
      <c r="E79" s="182"/>
      <c r="F79" s="182"/>
      <c r="G79" s="11">
        <v>71</v>
      </c>
      <c r="H79" s="18">
        <v>596432</v>
      </c>
      <c r="I79" s="18">
        <v>738594</v>
      </c>
    </row>
    <row r="80" spans="1:9" ht="12.75" customHeight="1" x14ac:dyDescent="0.2">
      <c r="A80" s="182" t="s">
        <v>65</v>
      </c>
      <c r="B80" s="182"/>
      <c r="C80" s="182"/>
      <c r="D80" s="182"/>
      <c r="E80" s="182"/>
      <c r="F80" s="182"/>
      <c r="G80" s="11">
        <v>72</v>
      </c>
      <c r="H80" s="18">
        <v>1155</v>
      </c>
      <c r="I80" s="18">
        <v>1155</v>
      </c>
    </row>
    <row r="81" spans="1:9" ht="12.75" customHeight="1" x14ac:dyDescent="0.2">
      <c r="A81" s="182" t="s">
        <v>66</v>
      </c>
      <c r="B81" s="182"/>
      <c r="C81" s="182"/>
      <c r="D81" s="182"/>
      <c r="E81" s="182"/>
      <c r="F81" s="182"/>
      <c r="G81" s="11">
        <v>73</v>
      </c>
      <c r="H81" s="18">
        <v>-1155</v>
      </c>
      <c r="I81" s="18">
        <v>-1155</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0</v>
      </c>
      <c r="I83" s="18">
        <v>0</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5764930</v>
      </c>
      <c r="I91" s="120">
        <f>I92-I93</f>
        <v>8466011</v>
      </c>
    </row>
    <row r="92" spans="1:9" ht="12.75" customHeight="1" x14ac:dyDescent="0.2">
      <c r="A92" s="182" t="s">
        <v>72</v>
      </c>
      <c r="B92" s="182"/>
      <c r="C92" s="182"/>
      <c r="D92" s="182"/>
      <c r="E92" s="182"/>
      <c r="F92" s="182"/>
      <c r="G92" s="11">
        <v>84</v>
      </c>
      <c r="H92" s="18">
        <v>5764930</v>
      </c>
      <c r="I92" s="18">
        <v>8466011</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2843243</v>
      </c>
      <c r="I94" s="120">
        <f>I95-I96</f>
        <v>1824061</v>
      </c>
    </row>
    <row r="95" spans="1:9" ht="12.75" customHeight="1" x14ac:dyDescent="0.2">
      <c r="A95" s="182" t="s">
        <v>74</v>
      </c>
      <c r="B95" s="182"/>
      <c r="C95" s="182"/>
      <c r="D95" s="182"/>
      <c r="E95" s="182"/>
      <c r="F95" s="182"/>
      <c r="G95" s="11">
        <v>87</v>
      </c>
      <c r="H95" s="18">
        <v>2843243</v>
      </c>
      <c r="I95" s="18">
        <v>1824061</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1010278</v>
      </c>
      <c r="I98" s="120">
        <f>SUM(I99:I104)</f>
        <v>1010278</v>
      </c>
    </row>
    <row r="99" spans="1:9" ht="12.75" customHeight="1" x14ac:dyDescent="0.2">
      <c r="A99" s="182" t="s">
        <v>77</v>
      </c>
      <c r="B99" s="182"/>
      <c r="C99" s="182"/>
      <c r="D99" s="182"/>
      <c r="E99" s="182"/>
      <c r="F99" s="182"/>
      <c r="G99" s="11">
        <v>91</v>
      </c>
      <c r="H99" s="18">
        <v>821621</v>
      </c>
      <c r="I99" s="18">
        <v>821621</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188657</v>
      </c>
      <c r="I101" s="18">
        <v>188657</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5854288</v>
      </c>
      <c r="I105" s="120">
        <f>SUM(I106:I116)</f>
        <v>6453243</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107374</v>
      </c>
      <c r="I110" s="18">
        <v>90535</v>
      </c>
    </row>
    <row r="111" spans="1:9" ht="12.75" customHeight="1" x14ac:dyDescent="0.2">
      <c r="A111" s="182" t="s">
        <v>88</v>
      </c>
      <c r="B111" s="182"/>
      <c r="C111" s="182"/>
      <c r="D111" s="182"/>
      <c r="E111" s="182"/>
      <c r="F111" s="182"/>
      <c r="G111" s="11">
        <v>103</v>
      </c>
      <c r="H111" s="18">
        <v>5746914</v>
      </c>
      <c r="I111" s="18">
        <v>6362708</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0</v>
      </c>
      <c r="I115" s="18">
        <v>0</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14904069</v>
      </c>
      <c r="I117" s="120">
        <f>SUM(I118:I131)</f>
        <v>13044719</v>
      </c>
    </row>
    <row r="118" spans="1:9" ht="12.75" customHeight="1" x14ac:dyDescent="0.2">
      <c r="A118" s="182" t="s">
        <v>83</v>
      </c>
      <c r="B118" s="182"/>
      <c r="C118" s="182"/>
      <c r="D118" s="182"/>
      <c r="E118" s="182"/>
      <c r="F118" s="182"/>
      <c r="G118" s="11">
        <v>110</v>
      </c>
      <c r="H118" s="18">
        <v>76354</v>
      </c>
      <c r="I118" s="18">
        <v>238187</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11532247</v>
      </c>
      <c r="I123" s="18">
        <v>8112246</v>
      </c>
    </row>
    <row r="124" spans="1:9" ht="12.75" customHeight="1" x14ac:dyDescent="0.2">
      <c r="A124" s="182" t="s">
        <v>89</v>
      </c>
      <c r="B124" s="182"/>
      <c r="C124" s="182"/>
      <c r="D124" s="182"/>
      <c r="E124" s="182"/>
      <c r="F124" s="182"/>
      <c r="G124" s="11">
        <v>116</v>
      </c>
      <c r="H124" s="18">
        <v>0</v>
      </c>
      <c r="I124" s="18">
        <v>33079</v>
      </c>
    </row>
    <row r="125" spans="1:9" ht="12.75" customHeight="1" x14ac:dyDescent="0.2">
      <c r="A125" s="182" t="s">
        <v>90</v>
      </c>
      <c r="B125" s="182"/>
      <c r="C125" s="182"/>
      <c r="D125" s="182"/>
      <c r="E125" s="182"/>
      <c r="F125" s="182"/>
      <c r="G125" s="11">
        <v>117</v>
      </c>
      <c r="H125" s="18">
        <v>1547336</v>
      </c>
      <c r="I125" s="18">
        <v>3065606</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758525</v>
      </c>
      <c r="I127" s="18">
        <v>748769</v>
      </c>
    </row>
    <row r="128" spans="1:9" x14ac:dyDescent="0.2">
      <c r="A128" s="182" t="s">
        <v>95</v>
      </c>
      <c r="B128" s="182"/>
      <c r="C128" s="182"/>
      <c r="D128" s="182"/>
      <c r="E128" s="182"/>
      <c r="F128" s="182"/>
      <c r="G128" s="11">
        <v>120</v>
      </c>
      <c r="H128" s="18">
        <v>930974</v>
      </c>
      <c r="I128" s="18">
        <v>846832</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58633</v>
      </c>
      <c r="I131" s="18">
        <v>0</v>
      </c>
    </row>
    <row r="132" spans="1:9" ht="22.15" customHeight="1" x14ac:dyDescent="0.2">
      <c r="A132" s="183" t="s">
        <v>99</v>
      </c>
      <c r="B132" s="183"/>
      <c r="C132" s="183"/>
      <c r="D132" s="183"/>
      <c r="E132" s="183"/>
      <c r="F132" s="183"/>
      <c r="G132" s="11">
        <v>124</v>
      </c>
      <c r="H132" s="18">
        <v>3396162</v>
      </c>
      <c r="I132" s="18">
        <v>3511107</v>
      </c>
    </row>
    <row r="133" spans="1:9" ht="12.75" customHeight="1" x14ac:dyDescent="0.2">
      <c r="A133" s="184" t="s">
        <v>358</v>
      </c>
      <c r="B133" s="184"/>
      <c r="C133" s="184"/>
      <c r="D133" s="184"/>
      <c r="E133" s="184"/>
      <c r="F133" s="184"/>
      <c r="G133" s="12">
        <v>125</v>
      </c>
      <c r="H133" s="120">
        <f>H75+H98+H105+H117+H132</f>
        <v>81528663</v>
      </c>
      <c r="I133" s="120">
        <f>I75+I98+I105+I117+I132</f>
        <v>82207274</v>
      </c>
    </row>
    <row r="134" spans="1:9" x14ac:dyDescent="0.2">
      <c r="A134" s="183" t="s">
        <v>100</v>
      </c>
      <c r="B134" s="183"/>
      <c r="C134" s="183"/>
      <c r="D134" s="183"/>
      <c r="E134" s="183"/>
      <c r="F134" s="183"/>
      <c r="G134" s="11">
        <v>126</v>
      </c>
      <c r="H134" s="18">
        <v>15647232</v>
      </c>
      <c r="I134" s="18">
        <v>14370013</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110" zoomScaleNormal="110" zoomScaleSheetLayoutView="110" workbookViewId="0">
      <selection sqref="A1:I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467</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466</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11815791</v>
      </c>
      <c r="I8" s="52">
        <f>SUM(I9:I13)</f>
        <v>11815791</v>
      </c>
      <c r="J8" s="52">
        <f>SUM(J9:J13)</f>
        <v>9972516</v>
      </c>
      <c r="K8" s="52">
        <f>SUM(K9:K13)</f>
        <v>9972516</v>
      </c>
    </row>
    <row r="9" spans="1:11" ht="12.75" customHeight="1" x14ac:dyDescent="0.2">
      <c r="A9" s="182" t="s">
        <v>115</v>
      </c>
      <c r="B9" s="182"/>
      <c r="C9" s="182"/>
      <c r="D9" s="182"/>
      <c r="E9" s="182"/>
      <c r="F9" s="182"/>
      <c r="G9" s="11">
        <v>2</v>
      </c>
      <c r="H9" s="53">
        <v>541536</v>
      </c>
      <c r="I9" s="53">
        <v>541536</v>
      </c>
      <c r="J9" s="53">
        <v>0</v>
      </c>
      <c r="K9" s="53">
        <v>0</v>
      </c>
    </row>
    <row r="10" spans="1:11" ht="12.75" customHeight="1" x14ac:dyDescent="0.2">
      <c r="A10" s="182" t="s">
        <v>116</v>
      </c>
      <c r="B10" s="182"/>
      <c r="C10" s="182"/>
      <c r="D10" s="182"/>
      <c r="E10" s="182"/>
      <c r="F10" s="182"/>
      <c r="G10" s="11">
        <v>3</v>
      </c>
      <c r="H10" s="53">
        <v>10696506</v>
      </c>
      <c r="I10" s="53">
        <v>10696506</v>
      </c>
      <c r="J10" s="53">
        <v>9664522</v>
      </c>
      <c r="K10" s="53">
        <v>9664522</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22550</v>
      </c>
      <c r="I12" s="53">
        <v>22550</v>
      </c>
      <c r="J12" s="53">
        <v>0</v>
      </c>
      <c r="K12" s="53">
        <v>0</v>
      </c>
    </row>
    <row r="13" spans="1:11" ht="12.75" customHeight="1" x14ac:dyDescent="0.2">
      <c r="A13" s="182" t="s">
        <v>119</v>
      </c>
      <c r="B13" s="182"/>
      <c r="C13" s="182"/>
      <c r="D13" s="182"/>
      <c r="E13" s="182"/>
      <c r="F13" s="182"/>
      <c r="G13" s="11">
        <v>6</v>
      </c>
      <c r="H13" s="53">
        <v>555199</v>
      </c>
      <c r="I13" s="53">
        <v>555199</v>
      </c>
      <c r="J13" s="53">
        <v>307994</v>
      </c>
      <c r="K13" s="53">
        <v>307994</v>
      </c>
    </row>
    <row r="14" spans="1:11" ht="12.75" customHeight="1" x14ac:dyDescent="0.2">
      <c r="A14" s="213" t="s">
        <v>360</v>
      </c>
      <c r="B14" s="213"/>
      <c r="C14" s="213"/>
      <c r="D14" s="213"/>
      <c r="E14" s="213"/>
      <c r="F14" s="213"/>
      <c r="G14" s="12">
        <v>7</v>
      </c>
      <c r="H14" s="52">
        <f>H15+H16+H20+H24+H25+H26+H29+H36</f>
        <v>8423986</v>
      </c>
      <c r="I14" s="52">
        <f>I15+I16+I20+I24+I25+I26+I29+I36</f>
        <v>8423986</v>
      </c>
      <c r="J14" s="52">
        <f>J15+J16+J20+J24+J25+J26+J29+J36</f>
        <v>8127432</v>
      </c>
      <c r="K14" s="52">
        <f>K15+K16+K20+K24+K25+K26+K29+K36</f>
        <v>8127432</v>
      </c>
    </row>
    <row r="15" spans="1:11" ht="12.75" customHeight="1" x14ac:dyDescent="0.2">
      <c r="A15" s="182" t="s">
        <v>104</v>
      </c>
      <c r="B15" s="182"/>
      <c r="C15" s="182"/>
      <c r="D15" s="182"/>
      <c r="E15" s="182"/>
      <c r="F15" s="182"/>
      <c r="G15" s="11">
        <v>8</v>
      </c>
      <c r="H15" s="53">
        <v>736618</v>
      </c>
      <c r="I15" s="53">
        <v>736618</v>
      </c>
      <c r="J15" s="53">
        <v>109277</v>
      </c>
      <c r="K15" s="53">
        <v>109277</v>
      </c>
    </row>
    <row r="16" spans="1:11" ht="12.75" customHeight="1" x14ac:dyDescent="0.2">
      <c r="A16" s="186" t="s">
        <v>440</v>
      </c>
      <c r="B16" s="186"/>
      <c r="C16" s="186"/>
      <c r="D16" s="186"/>
      <c r="E16" s="186"/>
      <c r="F16" s="186"/>
      <c r="G16" s="12">
        <v>9</v>
      </c>
      <c r="H16" s="52">
        <f>SUM(H17:H19)</f>
        <v>5109564</v>
      </c>
      <c r="I16" s="52">
        <f>SUM(I17:I19)</f>
        <v>5109564</v>
      </c>
      <c r="J16" s="52">
        <f>SUM(J17:J19)</f>
        <v>5177846</v>
      </c>
      <c r="K16" s="52">
        <f>SUM(K17:K19)</f>
        <v>5177846</v>
      </c>
    </row>
    <row r="17" spans="1:11" ht="12.75" customHeight="1" x14ac:dyDescent="0.2">
      <c r="A17" s="216" t="s">
        <v>120</v>
      </c>
      <c r="B17" s="216"/>
      <c r="C17" s="216"/>
      <c r="D17" s="216"/>
      <c r="E17" s="216"/>
      <c r="F17" s="216"/>
      <c r="G17" s="11">
        <v>10</v>
      </c>
      <c r="H17" s="53">
        <v>2634671</v>
      </c>
      <c r="I17" s="53">
        <v>2634671</v>
      </c>
      <c r="J17" s="53">
        <v>2635975</v>
      </c>
      <c r="K17" s="53">
        <v>2635975</v>
      </c>
    </row>
    <row r="18" spans="1:11" ht="12.75" customHeight="1" x14ac:dyDescent="0.2">
      <c r="A18" s="216" t="s">
        <v>121</v>
      </c>
      <c r="B18" s="216"/>
      <c r="C18" s="216"/>
      <c r="D18" s="216"/>
      <c r="E18" s="216"/>
      <c r="F18" s="216"/>
      <c r="G18" s="11">
        <v>11</v>
      </c>
      <c r="H18" s="53">
        <v>1955113</v>
      </c>
      <c r="I18" s="53">
        <v>1955113</v>
      </c>
      <c r="J18" s="53">
        <v>1882783</v>
      </c>
      <c r="K18" s="53">
        <v>1882783</v>
      </c>
    </row>
    <row r="19" spans="1:11" ht="12.75" customHeight="1" x14ac:dyDescent="0.2">
      <c r="A19" s="216" t="s">
        <v>122</v>
      </c>
      <c r="B19" s="216"/>
      <c r="C19" s="216"/>
      <c r="D19" s="216"/>
      <c r="E19" s="216"/>
      <c r="F19" s="216"/>
      <c r="G19" s="11">
        <v>12</v>
      </c>
      <c r="H19" s="53">
        <v>519780</v>
      </c>
      <c r="I19" s="53">
        <v>519780</v>
      </c>
      <c r="J19" s="53">
        <v>659088</v>
      </c>
      <c r="K19" s="53">
        <v>659088</v>
      </c>
    </row>
    <row r="20" spans="1:11" ht="12.75" customHeight="1" x14ac:dyDescent="0.2">
      <c r="A20" s="186" t="s">
        <v>441</v>
      </c>
      <c r="B20" s="186"/>
      <c r="C20" s="186"/>
      <c r="D20" s="186"/>
      <c r="E20" s="186"/>
      <c r="F20" s="186"/>
      <c r="G20" s="12">
        <v>13</v>
      </c>
      <c r="H20" s="52">
        <f>SUM(H21:H23)</f>
        <v>1614045</v>
      </c>
      <c r="I20" s="52">
        <f>SUM(I21:I23)</f>
        <v>1614045</v>
      </c>
      <c r="J20" s="52">
        <f>SUM(J21:J23)</f>
        <v>1978301</v>
      </c>
      <c r="K20" s="52">
        <f>SUM(K21:K23)</f>
        <v>1978301</v>
      </c>
    </row>
    <row r="21" spans="1:11" ht="12.75" customHeight="1" x14ac:dyDescent="0.2">
      <c r="A21" s="216" t="s">
        <v>105</v>
      </c>
      <c r="B21" s="216"/>
      <c r="C21" s="216"/>
      <c r="D21" s="216"/>
      <c r="E21" s="216"/>
      <c r="F21" s="216"/>
      <c r="G21" s="11">
        <v>14</v>
      </c>
      <c r="H21" s="53">
        <v>1075910</v>
      </c>
      <c r="I21" s="53">
        <v>1075910</v>
      </c>
      <c r="J21" s="53">
        <v>1248505</v>
      </c>
      <c r="K21" s="53">
        <v>1248505</v>
      </c>
    </row>
    <row r="22" spans="1:11" ht="12.75" customHeight="1" x14ac:dyDescent="0.2">
      <c r="A22" s="216" t="s">
        <v>106</v>
      </c>
      <c r="B22" s="216"/>
      <c r="C22" s="216"/>
      <c r="D22" s="216"/>
      <c r="E22" s="216"/>
      <c r="F22" s="216"/>
      <c r="G22" s="11">
        <v>15</v>
      </c>
      <c r="H22" s="53">
        <v>339245</v>
      </c>
      <c r="I22" s="53">
        <v>339245</v>
      </c>
      <c r="J22" s="53">
        <v>507748</v>
      </c>
      <c r="K22" s="53">
        <v>507748</v>
      </c>
    </row>
    <row r="23" spans="1:11" ht="12.75" customHeight="1" x14ac:dyDescent="0.2">
      <c r="A23" s="216" t="s">
        <v>107</v>
      </c>
      <c r="B23" s="216"/>
      <c r="C23" s="216"/>
      <c r="D23" s="216"/>
      <c r="E23" s="216"/>
      <c r="F23" s="216"/>
      <c r="G23" s="11">
        <v>16</v>
      </c>
      <c r="H23" s="53">
        <v>198890</v>
      </c>
      <c r="I23" s="53">
        <v>198890</v>
      </c>
      <c r="J23" s="53">
        <v>222048</v>
      </c>
      <c r="K23" s="53">
        <v>222048</v>
      </c>
    </row>
    <row r="24" spans="1:11" ht="12.75" customHeight="1" x14ac:dyDescent="0.2">
      <c r="A24" s="182" t="s">
        <v>108</v>
      </c>
      <c r="B24" s="182"/>
      <c r="C24" s="182"/>
      <c r="D24" s="182"/>
      <c r="E24" s="182"/>
      <c r="F24" s="182"/>
      <c r="G24" s="11">
        <v>17</v>
      </c>
      <c r="H24" s="53">
        <v>570965</v>
      </c>
      <c r="I24" s="53">
        <v>570965</v>
      </c>
      <c r="J24" s="53">
        <v>595971</v>
      </c>
      <c r="K24" s="53">
        <v>595971</v>
      </c>
    </row>
    <row r="25" spans="1:11" ht="12.75" customHeight="1" x14ac:dyDescent="0.2">
      <c r="A25" s="182" t="s">
        <v>109</v>
      </c>
      <c r="B25" s="182"/>
      <c r="C25" s="182"/>
      <c r="D25" s="182"/>
      <c r="E25" s="182"/>
      <c r="F25" s="182"/>
      <c r="G25" s="11">
        <v>18</v>
      </c>
      <c r="H25" s="53">
        <v>389005</v>
      </c>
      <c r="I25" s="53">
        <v>389005</v>
      </c>
      <c r="J25" s="53">
        <v>259421</v>
      </c>
      <c r="K25" s="53">
        <v>259421</v>
      </c>
    </row>
    <row r="26" spans="1:11" ht="12.75" customHeight="1" x14ac:dyDescent="0.2">
      <c r="A26" s="186" t="s">
        <v>442</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443</v>
      </c>
      <c r="B29" s="186"/>
      <c r="C29" s="186"/>
      <c r="D29" s="186"/>
      <c r="E29" s="186"/>
      <c r="F29" s="186"/>
      <c r="G29" s="12">
        <v>22</v>
      </c>
      <c r="H29" s="52">
        <f>SUM(H30:H35)</f>
        <v>3349</v>
      </c>
      <c r="I29" s="52">
        <f>SUM(I30:I35)</f>
        <v>3349</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3349</v>
      </c>
      <c r="I32" s="53">
        <v>3349</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440</v>
      </c>
      <c r="I36" s="53">
        <v>440</v>
      </c>
      <c r="J36" s="53">
        <v>6616</v>
      </c>
      <c r="K36" s="53">
        <v>6616</v>
      </c>
    </row>
    <row r="37" spans="1:11" ht="12.75" customHeight="1" x14ac:dyDescent="0.2">
      <c r="A37" s="213" t="s">
        <v>361</v>
      </c>
      <c r="B37" s="213"/>
      <c r="C37" s="213"/>
      <c r="D37" s="213"/>
      <c r="E37" s="213"/>
      <c r="F37" s="213"/>
      <c r="G37" s="12">
        <v>30</v>
      </c>
      <c r="H37" s="52">
        <f>SUM(H38:H47)</f>
        <v>77465</v>
      </c>
      <c r="I37" s="52">
        <f>SUM(I38:I47)</f>
        <v>77465</v>
      </c>
      <c r="J37" s="52">
        <f>SUM(J38:J47)</f>
        <v>22043</v>
      </c>
      <c r="K37" s="52">
        <f>SUM(K38:K47)</f>
        <v>22043</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55624</v>
      </c>
      <c r="I41" s="53">
        <v>55624</v>
      </c>
      <c r="J41" s="53">
        <v>14999</v>
      </c>
      <c r="K41" s="53">
        <v>14999</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21805</v>
      </c>
      <c r="I44" s="53">
        <v>21805</v>
      </c>
      <c r="J44" s="53">
        <v>7041</v>
      </c>
      <c r="K44" s="53">
        <v>7041</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36</v>
      </c>
      <c r="I47" s="53">
        <v>36</v>
      </c>
      <c r="J47" s="53">
        <v>3</v>
      </c>
      <c r="K47" s="53">
        <v>3</v>
      </c>
    </row>
    <row r="48" spans="1:11" ht="12.75" customHeight="1" x14ac:dyDescent="0.2">
      <c r="A48" s="213" t="s">
        <v>362</v>
      </c>
      <c r="B48" s="213"/>
      <c r="C48" s="213"/>
      <c r="D48" s="213"/>
      <c r="E48" s="213"/>
      <c r="F48" s="213"/>
      <c r="G48" s="12">
        <v>41</v>
      </c>
      <c r="H48" s="52">
        <f>SUM(H49:H55)</f>
        <v>77764</v>
      </c>
      <c r="I48" s="52">
        <f>SUM(I49:I55)</f>
        <v>77764</v>
      </c>
      <c r="J48" s="52">
        <f>SUM(J49:J55)</f>
        <v>43066</v>
      </c>
      <c r="K48" s="52">
        <f>SUM(K49:K55)</f>
        <v>43066</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76899</v>
      </c>
      <c r="I51" s="53">
        <v>76899</v>
      </c>
      <c r="J51" s="53">
        <v>40587</v>
      </c>
      <c r="K51" s="53">
        <v>40587</v>
      </c>
    </row>
    <row r="52" spans="1:11" ht="12.75" customHeight="1" x14ac:dyDescent="0.2">
      <c r="A52" s="206" t="s">
        <v>144</v>
      </c>
      <c r="B52" s="206"/>
      <c r="C52" s="206"/>
      <c r="D52" s="206"/>
      <c r="E52" s="206"/>
      <c r="F52" s="206"/>
      <c r="G52" s="11">
        <v>45</v>
      </c>
      <c r="H52" s="53">
        <v>0</v>
      </c>
      <c r="I52" s="53">
        <v>0</v>
      </c>
      <c r="J52" s="53">
        <v>0</v>
      </c>
      <c r="K52" s="53">
        <v>0</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865</v>
      </c>
      <c r="I55" s="53">
        <v>865</v>
      </c>
      <c r="J55" s="53">
        <v>2479</v>
      </c>
      <c r="K55" s="53">
        <v>2479</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11893256</v>
      </c>
      <c r="I60" s="52">
        <f t="shared" ref="I60:K60" si="0">I8+I37+I56+I57</f>
        <v>11893256</v>
      </c>
      <c r="J60" s="52">
        <f t="shared" si="0"/>
        <v>9994559</v>
      </c>
      <c r="K60" s="52">
        <f t="shared" si="0"/>
        <v>9994559</v>
      </c>
    </row>
    <row r="61" spans="1:11" ht="12.75" customHeight="1" x14ac:dyDescent="0.2">
      <c r="A61" s="213" t="s">
        <v>364</v>
      </c>
      <c r="B61" s="213"/>
      <c r="C61" s="213"/>
      <c r="D61" s="213"/>
      <c r="E61" s="213"/>
      <c r="F61" s="213"/>
      <c r="G61" s="12">
        <v>54</v>
      </c>
      <c r="H61" s="52">
        <f>H14+H48+H58+H59</f>
        <v>8501750</v>
      </c>
      <c r="I61" s="52">
        <f t="shared" ref="I61:K61" si="1">I14+I48+I58+I59</f>
        <v>8501750</v>
      </c>
      <c r="J61" s="52">
        <f t="shared" si="1"/>
        <v>8170498</v>
      </c>
      <c r="K61" s="52">
        <f t="shared" si="1"/>
        <v>8170498</v>
      </c>
    </row>
    <row r="62" spans="1:11" ht="12.75" customHeight="1" x14ac:dyDescent="0.2">
      <c r="A62" s="213" t="s">
        <v>365</v>
      </c>
      <c r="B62" s="213"/>
      <c r="C62" s="213"/>
      <c r="D62" s="213"/>
      <c r="E62" s="213"/>
      <c r="F62" s="213"/>
      <c r="G62" s="12">
        <v>55</v>
      </c>
      <c r="H62" s="52">
        <f>H60-H61</f>
        <v>3391506</v>
      </c>
      <c r="I62" s="52">
        <f t="shared" ref="I62:K62" si="2">I60-I61</f>
        <v>3391506</v>
      </c>
      <c r="J62" s="52">
        <f t="shared" si="2"/>
        <v>1824061</v>
      </c>
      <c r="K62" s="52">
        <f t="shared" si="2"/>
        <v>1824061</v>
      </c>
    </row>
    <row r="63" spans="1:11" ht="12.75" customHeight="1" x14ac:dyDescent="0.2">
      <c r="A63" s="214" t="s">
        <v>366</v>
      </c>
      <c r="B63" s="214"/>
      <c r="C63" s="214"/>
      <c r="D63" s="214"/>
      <c r="E63" s="214"/>
      <c r="F63" s="214"/>
      <c r="G63" s="12">
        <v>56</v>
      </c>
      <c r="H63" s="52">
        <f>+IF((H60-H61)&gt;0,(H60-H61),0)</f>
        <v>3391506</v>
      </c>
      <c r="I63" s="52">
        <f t="shared" ref="I63:K63" si="3">+IF((I60-I61)&gt;0,(I60-I61),0)</f>
        <v>3391506</v>
      </c>
      <c r="J63" s="52">
        <f t="shared" si="3"/>
        <v>1824061</v>
      </c>
      <c r="K63" s="52">
        <f t="shared" si="3"/>
        <v>1824061</v>
      </c>
    </row>
    <row r="64" spans="1:11" ht="12.75" customHeight="1" x14ac:dyDescent="0.2">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
      <c r="A65" s="215" t="s">
        <v>111</v>
      </c>
      <c r="B65" s="215"/>
      <c r="C65" s="215"/>
      <c r="D65" s="215"/>
      <c r="E65" s="215"/>
      <c r="F65" s="215"/>
      <c r="G65" s="11">
        <v>58</v>
      </c>
      <c r="H65" s="53">
        <v>0</v>
      </c>
      <c r="I65" s="53">
        <v>0</v>
      </c>
      <c r="J65" s="53">
        <v>0</v>
      </c>
      <c r="K65" s="53">
        <v>0</v>
      </c>
    </row>
    <row r="66" spans="1:11" ht="12.75" customHeight="1" x14ac:dyDescent="0.2">
      <c r="A66" s="213" t="s">
        <v>368</v>
      </c>
      <c r="B66" s="213"/>
      <c r="C66" s="213"/>
      <c r="D66" s="213"/>
      <c r="E66" s="213"/>
      <c r="F66" s="213"/>
      <c r="G66" s="12">
        <v>59</v>
      </c>
      <c r="H66" s="52">
        <f>H62-H65</f>
        <v>3391506</v>
      </c>
      <c r="I66" s="52">
        <f t="shared" ref="I66:K66" si="5">I62-I65</f>
        <v>3391506</v>
      </c>
      <c r="J66" s="52">
        <f t="shared" si="5"/>
        <v>1824061</v>
      </c>
      <c r="K66" s="52">
        <f t="shared" si="5"/>
        <v>1824061</v>
      </c>
    </row>
    <row r="67" spans="1:11" ht="12.75" customHeight="1" x14ac:dyDescent="0.2">
      <c r="A67" s="214" t="s">
        <v>369</v>
      </c>
      <c r="B67" s="214"/>
      <c r="C67" s="214"/>
      <c r="D67" s="214"/>
      <c r="E67" s="214"/>
      <c r="F67" s="214"/>
      <c r="G67" s="12">
        <v>60</v>
      </c>
      <c r="H67" s="52">
        <f>+IF((H62-H65)&gt;0,(H62-H65),0)</f>
        <v>3391506</v>
      </c>
      <c r="I67" s="52">
        <f t="shared" ref="I67:K67" si="6">+IF((I62-I65)&gt;0,(I62-I65),0)</f>
        <v>3391506</v>
      </c>
      <c r="J67" s="52">
        <f t="shared" si="6"/>
        <v>1824061</v>
      </c>
      <c r="K67" s="52">
        <f t="shared" si="6"/>
        <v>1824061</v>
      </c>
    </row>
    <row r="68" spans="1:11" ht="12.75" customHeight="1" x14ac:dyDescent="0.2">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3391506</v>
      </c>
      <c r="I77" s="75">
        <v>3391506</v>
      </c>
      <c r="J77" s="75">
        <v>1824061</v>
      </c>
      <c r="K77" s="75">
        <v>1824061</v>
      </c>
    </row>
    <row r="78" spans="1:11" ht="12.75" customHeight="1" x14ac:dyDescent="0.2">
      <c r="A78" s="212" t="s">
        <v>375</v>
      </c>
      <c r="B78" s="212"/>
      <c r="C78" s="212"/>
      <c r="D78" s="212"/>
      <c r="E78" s="212"/>
      <c r="F78" s="212"/>
      <c r="G78" s="46">
        <v>69</v>
      </c>
      <c r="H78" s="54">
        <v>3391506</v>
      </c>
      <c r="I78" s="54">
        <v>3391506</v>
      </c>
      <c r="J78" s="54">
        <v>1824061</v>
      </c>
      <c r="K78" s="54">
        <v>1824061</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3391506</v>
      </c>
      <c r="I89" s="56">
        <v>3391506</v>
      </c>
      <c r="J89" s="56">
        <v>1824061</v>
      </c>
      <c r="K89" s="56">
        <v>1824061</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 t="shared" ref="J98:K98" si="10">SUM(J99:J106)</f>
        <v>0</v>
      </c>
      <c r="K98" s="73">
        <f t="shared" si="10"/>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3391506</v>
      </c>
      <c r="I109" s="55">
        <f>I89+I108</f>
        <v>3391506</v>
      </c>
      <c r="J109" s="55">
        <f t="shared" ref="J109:K109" si="12">J89+J108</f>
        <v>1824061</v>
      </c>
      <c r="K109" s="55">
        <f t="shared" si="12"/>
        <v>1824061</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zoomScaleSheetLayoutView="110" workbookViewId="0">
      <selection activeCell="I55" sqref="I55"/>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468</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466</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3391507</v>
      </c>
      <c r="I8" s="68">
        <v>1824061</v>
      </c>
    </row>
    <row r="9" spans="1:9" ht="12.75" customHeight="1" x14ac:dyDescent="0.2">
      <c r="A9" s="237" t="s">
        <v>171</v>
      </c>
      <c r="B9" s="237"/>
      <c r="C9" s="237"/>
      <c r="D9" s="237"/>
      <c r="E9" s="237"/>
      <c r="F9" s="237"/>
      <c r="G9" s="69">
        <v>2</v>
      </c>
      <c r="H9" s="70">
        <f>H10+H11+H12+H13+H14+H15+H16+H17</f>
        <v>570965</v>
      </c>
      <c r="I9" s="70">
        <f>I10+I11+I12+I13+I14+I15+I16+I17</f>
        <v>595971</v>
      </c>
    </row>
    <row r="10" spans="1:9" ht="12.75" customHeight="1" x14ac:dyDescent="0.2">
      <c r="A10" s="216" t="s">
        <v>172</v>
      </c>
      <c r="B10" s="216"/>
      <c r="C10" s="216"/>
      <c r="D10" s="216"/>
      <c r="E10" s="216"/>
      <c r="F10" s="216"/>
      <c r="G10" s="67">
        <v>3</v>
      </c>
      <c r="H10" s="68">
        <v>570965</v>
      </c>
      <c r="I10" s="68">
        <v>595971</v>
      </c>
    </row>
    <row r="11" spans="1:9" ht="22.15" customHeight="1" x14ac:dyDescent="0.2">
      <c r="A11" s="216" t="s">
        <v>173</v>
      </c>
      <c r="B11" s="216"/>
      <c r="C11" s="216"/>
      <c r="D11" s="216"/>
      <c r="E11" s="216"/>
      <c r="F11" s="216"/>
      <c r="G11" s="67">
        <v>4</v>
      </c>
      <c r="H11" s="68">
        <v>0</v>
      </c>
      <c r="I11" s="68">
        <v>0</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0</v>
      </c>
      <c r="I13" s="68">
        <v>0</v>
      </c>
    </row>
    <row r="14" spans="1:9" ht="12.75" customHeight="1" x14ac:dyDescent="0.2">
      <c r="A14" s="216" t="s">
        <v>176</v>
      </c>
      <c r="B14" s="216"/>
      <c r="C14" s="216"/>
      <c r="D14" s="216"/>
      <c r="E14" s="216"/>
      <c r="F14" s="216"/>
      <c r="G14" s="67">
        <v>7</v>
      </c>
      <c r="H14" s="68">
        <v>0</v>
      </c>
      <c r="I14" s="68">
        <v>0</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0</v>
      </c>
      <c r="I16" s="68">
        <v>0</v>
      </c>
    </row>
    <row r="17" spans="1:9" ht="25.15" customHeight="1" x14ac:dyDescent="0.2">
      <c r="A17" s="216" t="s">
        <v>179</v>
      </c>
      <c r="B17" s="216"/>
      <c r="C17" s="216"/>
      <c r="D17" s="216"/>
      <c r="E17" s="216"/>
      <c r="F17" s="216"/>
      <c r="G17" s="67">
        <v>10</v>
      </c>
      <c r="H17" s="68">
        <v>0</v>
      </c>
      <c r="I17" s="68">
        <v>0</v>
      </c>
    </row>
    <row r="18" spans="1:9" ht="28.15" customHeight="1" x14ac:dyDescent="0.2">
      <c r="A18" s="233" t="s">
        <v>306</v>
      </c>
      <c r="B18" s="233"/>
      <c r="C18" s="233"/>
      <c r="D18" s="233"/>
      <c r="E18" s="233"/>
      <c r="F18" s="233"/>
      <c r="G18" s="69">
        <v>11</v>
      </c>
      <c r="H18" s="70">
        <f>H8+H9</f>
        <v>3962472</v>
      </c>
      <c r="I18" s="70">
        <f>I8+I9</f>
        <v>2420032</v>
      </c>
    </row>
    <row r="19" spans="1:9" ht="12.75" customHeight="1" x14ac:dyDescent="0.2">
      <c r="A19" s="237" t="s">
        <v>180</v>
      </c>
      <c r="B19" s="237"/>
      <c r="C19" s="237"/>
      <c r="D19" s="237"/>
      <c r="E19" s="237"/>
      <c r="F19" s="237"/>
      <c r="G19" s="69">
        <v>12</v>
      </c>
      <c r="H19" s="70">
        <f>H20+H21+H22+H23</f>
        <v>-3312090</v>
      </c>
      <c r="I19" s="70">
        <f>I20+I21+I22+I23</f>
        <v>-3910917</v>
      </c>
    </row>
    <row r="20" spans="1:9" ht="12.75" customHeight="1" x14ac:dyDescent="0.2">
      <c r="A20" s="216" t="s">
        <v>181</v>
      </c>
      <c r="B20" s="216"/>
      <c r="C20" s="216"/>
      <c r="D20" s="216"/>
      <c r="E20" s="216"/>
      <c r="F20" s="216"/>
      <c r="G20" s="67">
        <v>13</v>
      </c>
      <c r="H20" s="68">
        <v>-3358916</v>
      </c>
      <c r="I20" s="68">
        <v>-1744404</v>
      </c>
    </row>
    <row r="21" spans="1:9" ht="12.75" customHeight="1" x14ac:dyDescent="0.2">
      <c r="A21" s="216" t="s">
        <v>182</v>
      </c>
      <c r="B21" s="216"/>
      <c r="C21" s="216"/>
      <c r="D21" s="216"/>
      <c r="E21" s="216"/>
      <c r="F21" s="216"/>
      <c r="G21" s="67">
        <v>14</v>
      </c>
      <c r="H21" s="68">
        <v>404560</v>
      </c>
      <c r="I21" s="68">
        <v>-1291343</v>
      </c>
    </row>
    <row r="22" spans="1:9" ht="12.75" customHeight="1" x14ac:dyDescent="0.2">
      <c r="A22" s="216" t="s">
        <v>183</v>
      </c>
      <c r="B22" s="216"/>
      <c r="C22" s="216"/>
      <c r="D22" s="216"/>
      <c r="E22" s="216"/>
      <c r="F22" s="216"/>
      <c r="G22" s="67">
        <v>15</v>
      </c>
      <c r="H22" s="68">
        <v>-357734</v>
      </c>
      <c r="I22" s="68">
        <v>-875170</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650382</v>
      </c>
      <c r="I24" s="70">
        <f>I18+I19</f>
        <v>-1490885</v>
      </c>
    </row>
    <row r="25" spans="1:9" ht="12.75" customHeight="1" x14ac:dyDescent="0.2">
      <c r="A25" s="182" t="s">
        <v>186</v>
      </c>
      <c r="B25" s="182"/>
      <c r="C25" s="182"/>
      <c r="D25" s="182"/>
      <c r="E25" s="182"/>
      <c r="F25" s="182"/>
      <c r="G25" s="67">
        <v>18</v>
      </c>
      <c r="H25" s="68">
        <v>0</v>
      </c>
      <c r="I25" s="68">
        <v>0</v>
      </c>
    </row>
    <row r="26" spans="1:9" ht="12.75" customHeight="1" x14ac:dyDescent="0.2">
      <c r="A26" s="182" t="s">
        <v>187</v>
      </c>
      <c r="B26" s="182"/>
      <c r="C26" s="182"/>
      <c r="D26" s="182"/>
      <c r="E26" s="182"/>
      <c r="F26" s="182"/>
      <c r="G26" s="67">
        <v>19</v>
      </c>
      <c r="H26" s="68">
        <v>0</v>
      </c>
      <c r="I26" s="68">
        <v>0</v>
      </c>
    </row>
    <row r="27" spans="1:9" ht="25.9" customHeight="1" x14ac:dyDescent="0.2">
      <c r="A27" s="234" t="s">
        <v>188</v>
      </c>
      <c r="B27" s="234"/>
      <c r="C27" s="234"/>
      <c r="D27" s="234"/>
      <c r="E27" s="234"/>
      <c r="F27" s="234"/>
      <c r="G27" s="69">
        <v>20</v>
      </c>
      <c r="H27" s="70">
        <f>H24+H25+H26</f>
        <v>650382</v>
      </c>
      <c r="I27" s="70">
        <f>I24+I25+I26</f>
        <v>-1490885</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0</v>
      </c>
      <c r="I29" s="71">
        <v>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168046</v>
      </c>
    </row>
    <row r="35" spans="1:9" ht="26.45" customHeight="1" x14ac:dyDescent="0.2">
      <c r="A35" s="233" t="s">
        <v>196</v>
      </c>
      <c r="B35" s="233"/>
      <c r="C35" s="233"/>
      <c r="D35" s="233"/>
      <c r="E35" s="233"/>
      <c r="F35" s="233"/>
      <c r="G35" s="69">
        <v>27</v>
      </c>
      <c r="H35" s="72">
        <f>H29+H30+H31+H32+H33+H34</f>
        <v>0</v>
      </c>
      <c r="I35" s="72">
        <f>I29+I30+I31+I32+I33+I34</f>
        <v>168046</v>
      </c>
    </row>
    <row r="36" spans="1:9" ht="22.9" customHeight="1" x14ac:dyDescent="0.2">
      <c r="A36" s="182" t="s">
        <v>197</v>
      </c>
      <c r="B36" s="182"/>
      <c r="C36" s="182"/>
      <c r="D36" s="182"/>
      <c r="E36" s="182"/>
      <c r="F36" s="182"/>
      <c r="G36" s="67">
        <v>28</v>
      </c>
      <c r="H36" s="71">
        <v>-385571</v>
      </c>
      <c r="I36" s="71">
        <v>-341370</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-266924</v>
      </c>
      <c r="I40" s="71">
        <v>0</v>
      </c>
    </row>
    <row r="41" spans="1:9" ht="24" customHeight="1" x14ac:dyDescent="0.2">
      <c r="A41" s="233" t="s">
        <v>202</v>
      </c>
      <c r="B41" s="233"/>
      <c r="C41" s="233"/>
      <c r="D41" s="233"/>
      <c r="E41" s="233"/>
      <c r="F41" s="233"/>
      <c r="G41" s="69">
        <v>33</v>
      </c>
      <c r="H41" s="72">
        <f>H36+H37+H38+H39+H40</f>
        <v>-652495</v>
      </c>
      <c r="I41" s="72">
        <f>I36+I37+I38+I39+I40</f>
        <v>-341370</v>
      </c>
    </row>
    <row r="42" spans="1:9" ht="29.45" customHeight="1" x14ac:dyDescent="0.2">
      <c r="A42" s="234" t="s">
        <v>203</v>
      </c>
      <c r="B42" s="234"/>
      <c r="C42" s="234"/>
      <c r="D42" s="234"/>
      <c r="E42" s="234"/>
      <c r="F42" s="234"/>
      <c r="G42" s="69">
        <v>34</v>
      </c>
      <c r="H42" s="72">
        <f>H35+H41</f>
        <v>-652495</v>
      </c>
      <c r="I42" s="72">
        <f>I35+I41</f>
        <v>-173324</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598954</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0</v>
      </c>
      <c r="I48" s="72">
        <f>I44+I45+I46+I47</f>
        <v>598954</v>
      </c>
    </row>
    <row r="49" spans="1:9" ht="24.6" customHeight="1" x14ac:dyDescent="0.2">
      <c r="A49" s="182" t="s">
        <v>305</v>
      </c>
      <c r="B49" s="182"/>
      <c r="C49" s="182"/>
      <c r="D49" s="182"/>
      <c r="E49" s="182"/>
      <c r="F49" s="182"/>
      <c r="G49" s="67">
        <v>40</v>
      </c>
      <c r="H49" s="71">
        <v>-261218</v>
      </c>
      <c r="I49" s="71">
        <v>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-261218</v>
      </c>
      <c r="I54" s="72">
        <f>I49+I50+I51+I52+I53</f>
        <v>0</v>
      </c>
    </row>
    <row r="55" spans="1:9" ht="29.45" customHeight="1" x14ac:dyDescent="0.2">
      <c r="A55" s="234" t="s">
        <v>215</v>
      </c>
      <c r="B55" s="234"/>
      <c r="C55" s="234"/>
      <c r="D55" s="234"/>
      <c r="E55" s="234"/>
      <c r="F55" s="234"/>
      <c r="G55" s="69">
        <v>46</v>
      </c>
      <c r="H55" s="72">
        <f>H48+H54</f>
        <v>-261218</v>
      </c>
      <c r="I55" s="72">
        <f>I48+I54</f>
        <v>598954</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-263331</v>
      </c>
      <c r="I57" s="72">
        <f>I27+I42+I55+I56</f>
        <v>-1065255</v>
      </c>
    </row>
    <row r="58" spans="1:9" x14ac:dyDescent="0.2">
      <c r="A58" s="236" t="s">
        <v>218</v>
      </c>
      <c r="B58" s="236"/>
      <c r="C58" s="236"/>
      <c r="D58" s="236"/>
      <c r="E58" s="236"/>
      <c r="F58" s="236"/>
      <c r="G58" s="67">
        <v>49</v>
      </c>
      <c r="H58" s="71">
        <v>5153454</v>
      </c>
      <c r="I58" s="71">
        <v>1765190</v>
      </c>
    </row>
    <row r="59" spans="1:9" ht="31.15" customHeight="1" x14ac:dyDescent="0.2">
      <c r="A59" s="234" t="s">
        <v>219</v>
      </c>
      <c r="B59" s="234"/>
      <c r="C59" s="234"/>
      <c r="D59" s="234"/>
      <c r="E59" s="234"/>
      <c r="F59" s="234"/>
      <c r="G59" s="69">
        <v>50</v>
      </c>
      <c r="H59" s="72">
        <f>H57+H58</f>
        <v>4890123</v>
      </c>
      <c r="I59" s="72">
        <f>I57+I58</f>
        <v>699935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1" zoomScale="110" zoomScaleNormal="100" zoomScaleSheetLayoutView="110"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X59" sqref="X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44927</v>
      </c>
      <c r="F2" s="4" t="s">
        <v>0</v>
      </c>
      <c r="G2" s="9">
        <v>45016</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47159261</v>
      </c>
      <c r="I7" s="33">
        <v>0</v>
      </c>
      <c r="J7" s="33">
        <v>446421</v>
      </c>
      <c r="K7" s="33">
        <v>1155</v>
      </c>
      <c r="L7" s="33">
        <v>1155</v>
      </c>
      <c r="M7" s="33">
        <v>0</v>
      </c>
      <c r="N7" s="33">
        <v>0</v>
      </c>
      <c r="O7" s="33">
        <v>0</v>
      </c>
      <c r="P7" s="33">
        <v>0</v>
      </c>
      <c r="Q7" s="33">
        <v>0</v>
      </c>
      <c r="R7" s="33">
        <v>0</v>
      </c>
      <c r="S7" s="33">
        <v>0</v>
      </c>
      <c r="T7" s="33">
        <v>0</v>
      </c>
      <c r="U7" s="33">
        <v>5955211</v>
      </c>
      <c r="V7" s="33">
        <v>3000148</v>
      </c>
      <c r="W7" s="34">
        <f>H7+I7+J7+K7-L7+M7+N7+O7+P7+Q7+R7+U7+V7+S7+T7</f>
        <v>56561041</v>
      </c>
      <c r="X7" s="33">
        <v>0</v>
      </c>
      <c r="Y7" s="34">
        <f>W7+X7</f>
        <v>56561041</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47159261</v>
      </c>
      <c r="I10" s="34">
        <f t="shared" ref="I10:Y10" si="2">I7+I8+I9</f>
        <v>0</v>
      </c>
      <c r="J10" s="34">
        <f t="shared" si="2"/>
        <v>446421</v>
      </c>
      <c r="K10" s="34">
        <f>K7+K8+K9</f>
        <v>1155</v>
      </c>
      <c r="L10" s="34">
        <f t="shared" si="2"/>
        <v>1155</v>
      </c>
      <c r="M10" s="34">
        <f t="shared" si="2"/>
        <v>0</v>
      </c>
      <c r="N10" s="34">
        <f t="shared" si="2"/>
        <v>0</v>
      </c>
      <c r="O10" s="34">
        <f t="shared" si="2"/>
        <v>0</v>
      </c>
      <c r="P10" s="34">
        <f t="shared" si="2"/>
        <v>0</v>
      </c>
      <c r="Q10" s="34">
        <f t="shared" si="2"/>
        <v>0</v>
      </c>
      <c r="R10" s="34">
        <f t="shared" si="2"/>
        <v>0</v>
      </c>
      <c r="S10" s="34">
        <f t="shared" si="2"/>
        <v>0</v>
      </c>
      <c r="T10" s="34">
        <f t="shared" si="2"/>
        <v>0</v>
      </c>
      <c r="U10" s="34">
        <f t="shared" si="2"/>
        <v>5955211</v>
      </c>
      <c r="V10" s="34">
        <f t="shared" si="2"/>
        <v>3000148</v>
      </c>
      <c r="W10" s="34">
        <f t="shared" si="2"/>
        <v>56561041</v>
      </c>
      <c r="X10" s="34">
        <f t="shared" si="2"/>
        <v>0</v>
      </c>
      <c r="Y10" s="34">
        <f t="shared" si="2"/>
        <v>56561041</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150011</v>
      </c>
      <c r="K19" s="33">
        <v>0</v>
      </c>
      <c r="L19" s="33">
        <v>0</v>
      </c>
      <c r="M19" s="33">
        <v>0</v>
      </c>
      <c r="N19" s="33">
        <v>0</v>
      </c>
      <c r="O19" s="33">
        <v>0</v>
      </c>
      <c r="P19" s="33">
        <v>0</v>
      </c>
      <c r="Q19" s="33">
        <v>0</v>
      </c>
      <c r="R19" s="33">
        <v>0</v>
      </c>
      <c r="S19" s="33">
        <v>0</v>
      </c>
      <c r="T19" s="33">
        <v>0</v>
      </c>
      <c r="U19" s="33">
        <v>-190281</v>
      </c>
      <c r="V19" s="33">
        <v>-156905</v>
      </c>
      <c r="W19" s="34">
        <f t="shared" si="3"/>
        <v>-197175</v>
      </c>
      <c r="X19" s="33">
        <v>0</v>
      </c>
      <c r="Y19" s="34">
        <f t="shared" si="4"/>
        <v>-197175</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47159261</v>
      </c>
      <c r="I30" s="36">
        <f t="shared" ref="I30:Y30" si="5">SUM(I10:I29)</f>
        <v>0</v>
      </c>
      <c r="J30" s="36">
        <f t="shared" si="5"/>
        <v>596432</v>
      </c>
      <c r="K30" s="36">
        <f t="shared" si="5"/>
        <v>1155</v>
      </c>
      <c r="L30" s="36">
        <f t="shared" si="5"/>
        <v>1155</v>
      </c>
      <c r="M30" s="36">
        <f t="shared" si="5"/>
        <v>0</v>
      </c>
      <c r="N30" s="36">
        <f t="shared" si="5"/>
        <v>0</v>
      </c>
      <c r="O30" s="36">
        <f t="shared" si="5"/>
        <v>0</v>
      </c>
      <c r="P30" s="36">
        <f t="shared" si="5"/>
        <v>0</v>
      </c>
      <c r="Q30" s="36">
        <f t="shared" si="5"/>
        <v>0</v>
      </c>
      <c r="R30" s="36">
        <f t="shared" si="5"/>
        <v>0</v>
      </c>
      <c r="S30" s="36">
        <f t="shared" si="5"/>
        <v>0</v>
      </c>
      <c r="T30" s="36">
        <f t="shared" si="5"/>
        <v>0</v>
      </c>
      <c r="U30" s="36">
        <f t="shared" si="5"/>
        <v>5764930</v>
      </c>
      <c r="V30" s="36">
        <f t="shared" si="5"/>
        <v>2843243</v>
      </c>
      <c r="W30" s="36">
        <f t="shared" si="5"/>
        <v>56363866</v>
      </c>
      <c r="X30" s="36">
        <f t="shared" si="5"/>
        <v>0</v>
      </c>
      <c r="Y30" s="36">
        <f t="shared" si="5"/>
        <v>56363866</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150011</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-190281</v>
      </c>
      <c r="V32" s="34">
        <f t="shared" si="6"/>
        <v>-156905</v>
      </c>
      <c r="W32" s="34">
        <f t="shared" si="6"/>
        <v>-197175</v>
      </c>
      <c r="X32" s="34">
        <f t="shared" si="6"/>
        <v>0</v>
      </c>
      <c r="Y32" s="34">
        <f t="shared" si="6"/>
        <v>-197175</v>
      </c>
    </row>
    <row r="33" spans="1:25" ht="31.5" customHeight="1" x14ac:dyDescent="0.2">
      <c r="A33" s="267" t="s">
        <v>428</v>
      </c>
      <c r="B33" s="267"/>
      <c r="C33" s="267"/>
      <c r="D33" s="267"/>
      <c r="E33" s="267"/>
      <c r="F33" s="267"/>
      <c r="G33" s="7">
        <v>26</v>
      </c>
      <c r="H33" s="34">
        <f>H11+H32</f>
        <v>0</v>
      </c>
      <c r="I33" s="34">
        <f t="shared" ref="I33:Y33" si="8">I11+I32</f>
        <v>0</v>
      </c>
      <c r="J33" s="34">
        <f t="shared" si="8"/>
        <v>150011</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-190281</v>
      </c>
      <c r="V33" s="34">
        <f t="shared" si="8"/>
        <v>-156905</v>
      </c>
      <c r="W33" s="34">
        <f t="shared" si="8"/>
        <v>-197175</v>
      </c>
      <c r="X33" s="34">
        <f t="shared" si="8"/>
        <v>0</v>
      </c>
      <c r="Y33" s="34">
        <f t="shared" si="8"/>
        <v>-197175</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47159261</v>
      </c>
      <c r="I36" s="33">
        <v>0</v>
      </c>
      <c r="J36" s="33">
        <v>596432</v>
      </c>
      <c r="K36" s="33">
        <v>1155</v>
      </c>
      <c r="L36" s="33">
        <v>1155</v>
      </c>
      <c r="M36" s="33">
        <v>0</v>
      </c>
      <c r="N36" s="33">
        <v>0</v>
      </c>
      <c r="O36" s="33">
        <v>0</v>
      </c>
      <c r="P36" s="33">
        <v>0</v>
      </c>
      <c r="Q36" s="33">
        <v>0</v>
      </c>
      <c r="R36" s="33">
        <v>0</v>
      </c>
      <c r="S36" s="33">
        <v>0</v>
      </c>
      <c r="T36" s="33">
        <v>0</v>
      </c>
      <c r="U36" s="33">
        <v>5764930</v>
      </c>
      <c r="V36" s="33">
        <v>2843243</v>
      </c>
      <c r="W36" s="37">
        <f>H36+I36+J36+K36-L36+M36+N36+O36+P36+Q36+R36+U36+V36+S36+T36</f>
        <v>56363866</v>
      </c>
      <c r="X36" s="33">
        <v>0</v>
      </c>
      <c r="Y36" s="37">
        <f t="shared" ref="Y36:Y38" si="12">W36+X36</f>
        <v>56363866</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47159261</v>
      </c>
      <c r="I39" s="34">
        <f t="shared" ref="I39:Y39" si="14">I36+I37+I38</f>
        <v>0</v>
      </c>
      <c r="J39" s="34">
        <f t="shared" si="14"/>
        <v>596432</v>
      </c>
      <c r="K39" s="34">
        <f t="shared" si="14"/>
        <v>1155</v>
      </c>
      <c r="L39" s="34">
        <f t="shared" si="14"/>
        <v>1155</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5764930</v>
      </c>
      <c r="V39" s="34">
        <f t="shared" si="14"/>
        <v>2843243</v>
      </c>
      <c r="W39" s="34">
        <f t="shared" si="14"/>
        <v>56363866</v>
      </c>
      <c r="X39" s="34">
        <f t="shared" si="14"/>
        <v>0</v>
      </c>
      <c r="Y39" s="34">
        <f t="shared" si="14"/>
        <v>56363866</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0</v>
      </c>
      <c r="W40" s="37">
        <f t="shared" ref="W40:W58" si="15">H40+I40+J40+K40-L40+M40+N40+O40+P40+Q40+R40+U40+V40+S40+T40</f>
        <v>0</v>
      </c>
      <c r="X40" s="33">
        <v>0</v>
      </c>
      <c r="Y40" s="37">
        <f t="shared" ref="Y40:Y58" si="16">W40+X40</f>
        <v>0</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142162</v>
      </c>
      <c r="K48" s="33">
        <v>0</v>
      </c>
      <c r="L48" s="33">
        <v>0</v>
      </c>
      <c r="M48" s="33">
        <v>0</v>
      </c>
      <c r="N48" s="33">
        <v>0</v>
      </c>
      <c r="O48" s="33">
        <v>0</v>
      </c>
      <c r="P48" s="33">
        <v>0</v>
      </c>
      <c r="Q48" s="33">
        <v>0</v>
      </c>
      <c r="R48" s="33">
        <v>0</v>
      </c>
      <c r="S48" s="33">
        <v>0</v>
      </c>
      <c r="T48" s="33">
        <v>0</v>
      </c>
      <c r="U48" s="33">
        <v>2701081</v>
      </c>
      <c r="V48" s="33">
        <v>-1019182</v>
      </c>
      <c r="W48" s="37">
        <f t="shared" si="15"/>
        <v>1824061</v>
      </c>
      <c r="X48" s="33">
        <v>0</v>
      </c>
      <c r="Y48" s="37">
        <f t="shared" si="16"/>
        <v>1824061</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47159261</v>
      </c>
      <c r="I59" s="36">
        <f t="shared" ref="I59:Y59" si="17">SUM(I39:I58)</f>
        <v>0</v>
      </c>
      <c r="J59" s="36">
        <f t="shared" si="17"/>
        <v>738594</v>
      </c>
      <c r="K59" s="36">
        <f t="shared" si="17"/>
        <v>1155</v>
      </c>
      <c r="L59" s="36">
        <f t="shared" si="17"/>
        <v>1155</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8466011</v>
      </c>
      <c r="V59" s="36">
        <f t="shared" si="17"/>
        <v>1824061</v>
      </c>
      <c r="W59" s="36">
        <f t="shared" si="17"/>
        <v>58187927</v>
      </c>
      <c r="X59" s="36">
        <f t="shared" si="17"/>
        <v>0</v>
      </c>
      <c r="Y59" s="36">
        <f t="shared" si="17"/>
        <v>58187927</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142162</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2701081</v>
      </c>
      <c r="V61" s="37">
        <f t="shared" si="18"/>
        <v>-1019182</v>
      </c>
      <c r="W61" s="37">
        <f t="shared" si="18"/>
        <v>1824061</v>
      </c>
      <c r="X61" s="37">
        <f t="shared" si="18"/>
        <v>0</v>
      </c>
      <c r="Y61" s="37">
        <f t="shared" si="18"/>
        <v>1824061</v>
      </c>
    </row>
    <row r="62" spans="1:25" ht="27.75" customHeight="1" x14ac:dyDescent="0.2">
      <c r="A62" s="267" t="s">
        <v>435</v>
      </c>
      <c r="B62" s="267"/>
      <c r="C62" s="267"/>
      <c r="D62" s="267"/>
      <c r="E62" s="267"/>
      <c r="F62" s="267"/>
      <c r="G62" s="7">
        <v>53</v>
      </c>
      <c r="H62" s="37">
        <f>H40+H61</f>
        <v>0</v>
      </c>
      <c r="I62" s="37">
        <f t="shared" ref="I62:Y62" si="20">I40+I61</f>
        <v>0</v>
      </c>
      <c r="J62" s="37">
        <f t="shared" si="20"/>
        <v>142162</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2701081</v>
      </c>
      <c r="V62" s="37">
        <f t="shared" si="20"/>
        <v>-1019182</v>
      </c>
      <c r="W62" s="37">
        <f t="shared" si="20"/>
        <v>1824061</v>
      </c>
      <c r="X62" s="37">
        <f t="shared" si="20"/>
        <v>0</v>
      </c>
      <c r="Y62" s="37">
        <f t="shared" si="20"/>
        <v>1824061</v>
      </c>
    </row>
    <row r="63" spans="1:25" ht="29.25" customHeight="1" x14ac:dyDescent="0.2">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Normal="100" workbookViewId="0">
      <selection sqref="A1:I40"/>
    </sheetView>
  </sheetViews>
  <sheetFormatPr defaultRowHeight="12.75" x14ac:dyDescent="0.2"/>
  <cols>
    <col min="9" max="9" width="95" customWidth="1"/>
  </cols>
  <sheetData>
    <row r="1" spans="1:9" x14ac:dyDescent="0.2">
      <c r="A1" s="294" t="s">
        <v>469</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Zvonimir Žilić</cp:lastModifiedBy>
  <cp:lastPrinted>2023-04-27T08:12:13Z</cp:lastPrinted>
  <dcterms:created xsi:type="dcterms:W3CDTF">2008-10-17T11:51:54Z</dcterms:created>
  <dcterms:modified xsi:type="dcterms:W3CDTF">2023-04-27T08:12:26Z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