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C:\Users\Matej Vitez\Desktop\direktor\fin. izvješća\2026\2. kvartal\nekonsolidirano\"/>
    </mc:Choice>
  </mc:AlternateContent>
  <xr:revisionPtr revIDLastSave="0" documentId="13_ncr:1_{210FAF88-F018-476F-92B3-970DE81B554F}" xr6:coauthVersionLast="47" xr6:coauthVersionMax="47" xr10:uidLastSave="{00000000-0000-0000-0000-000000000000}"/>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<sst xmlns="http://schemas.openxmlformats.org/spreadsheetml/2006/main" count="537" uniqueCount="473">
  <si>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</si>
  <si>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</si>
  <si>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</si>
  <si>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</si>
  <si>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</si>
  <si>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</si>
  <si>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</si>
  <si>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</si>
  <si>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</si>
  <si>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</si>
  <si>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</si>
  <si>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</si>
  <si>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</si>
  <si>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</si>
  <si>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</si>
  <si>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</si>
  <si>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</si>
  <si>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</si>
  <si>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</si>
  <si>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</si>
  <si>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</si>
  <si>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</si>
  <si>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</si>
  <si>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</si>
  <si>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</si>
  <si>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</si>
  <si>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</si>
  <si>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</si>
  <si>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</si>
  <si>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</si>
  <si>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</si>
  <si>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</si>
  <si>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</si>
  <si>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</si>
  <si>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</si>
  <si>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</si>
  <si>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</si>
  <si>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</si>
  <si>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</si>
  <si>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</si>
  <si>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</si>
  <si>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</si>
  <si>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</si>
  <si>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</si>
  <si>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</si>
  <si>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</si>
  <si>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</si>
  <si>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</si>
  <si>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</si>
  <si>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</si>
  <si>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</si>
  <si>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</si>
  <si>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</si>
  <si>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</si>
  <si>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</si>
  <si>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</si>
  <si>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</si>
  <si>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</si>
  <si>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</si>
  <si>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</si>
  <si>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</si>
  <si>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</si>
  <si>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</si>
  <si>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</si>
  <si>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</si>
  <si>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</si>
  <si>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</si>
  <si>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</si>
  <si>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</si>
  <si>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</si>
  <si>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</si>
  <si>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</si>
  <si>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</si>
  <si>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</si>
  <si>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</si>
  <si>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</si>
  <si>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</si>
  <si>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</si>
  <si>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</si>
  <si>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</si>
  <si>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</si>
  <si>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</si>
  <si>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</si>
  <si>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</si>
  <si>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</si>
  <si>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</si>
  <si>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</si>
  <si>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</si>
  <si>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</si>
  <si>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</si>
  <si>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</si>
  <si>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</si>
  <si>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</si>
  <si>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</si>
  <si>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</si>
  <si>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</si>
  <si>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</si>
  <si>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</si>
  <si>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</si>
  <si>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</si>
  <si>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</si>
  <si>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</si>
  <si>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</si>
  <si>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</si>
  <si>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</si>
  <si>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</si>
  <si>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</si>
  <si>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</si>
  <si>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</si>
  <si>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</si>
  <si>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</si>
  <si>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</si>
  <si>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</si>
  <si>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</si>
  <si>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</si>
  <si>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</si>
  <si>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</si>
  <si>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</si>
  <si>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</si>
  <si>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</si>
  <si>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</si>
  <si>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</si>
  <si>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</si>
  <si>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</si>
  <si>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</si>
  <si>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</si>
  <si>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</si>
  <si>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</si>
  <si>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</si>
  <si>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</si>
  <si>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</si>
  <si>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</si>
  <si>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</si>
  <si>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</si>
  <si>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</si>
  <si>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</si>
  <si>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</si>
  <si>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</si>
  <si>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</si>
  <si>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</si>
  <si>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</si>
  <si>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</si>
  <si>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</si>
  <si>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</si>
  <si>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</si>
  <si>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</si>
  <si>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</si>
  <si>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</si>
  <si>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</si>
  <si>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</si>
  <si>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</si>
  <si>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</si>
  <si>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</si>
  <si>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</si>
  <si>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</si>
  <si>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</si>
  <si>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</si>
  <si>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</si>
  <si>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</si>
  <si>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</si>
  <si>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</si>
  <si>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</si>
  <si>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</si>
  <si>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</si>
  <si>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</si>
  <si>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</si>
  <si>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</si>
  <si>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</si>
  <si>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</si>
  <si>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</si>
  <si>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</si>
  <si>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</si>
  <si>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</si>
  <si>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</si>
  <si>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</si>
  <si>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</si>
  <si>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</si>
  <si>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</si>
  <si>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</si>
  <si>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</si>
  <si>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</si>
  <si>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</si>
  <si>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</si>
  <si>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</si>
  <si>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</si>
  <si>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</si>
  <si>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</si>
  <si>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</si>
  <si>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</si>
  <si>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</si>
  <si>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</si>
  <si>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</si>
  <si>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</si>
  <si>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</si>
  <si>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</si>
  <si>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</si>
  <si>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</si>
  <si>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</si>
  <si>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</si>
  <si>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</si>
  <si>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</si>
  <si>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</si>
  <si>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</si>
  <si>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</si>
  <si>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</si>
  <si>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</si>
  <si>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</si>
  <si>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</si>
  <si>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</si>
  <si>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</si>
  <si>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</si>
  <si>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</si>
  <si>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</si>
  <si>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</si>
  <si>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</si>
  <si>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</si>
  <si>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</si>
  <si>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</si>
  <si>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</si>
  <si>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</si>
  <si>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</si>
  <si>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</si>
  <si>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</si>
  <si>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</si>
  <si>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</si>
  <si>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</si>
  <si>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</si>
  <si>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</si>
  <si>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</si>
  <si>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</si>
  <si>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</si>
  <si>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</si>
  <si>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</si>
  <si>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</si>
  <si>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</si>
  <si>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</si>
  <si>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</si>
  <si>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</si>
  <si>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</si>
  <si>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</si>
  <si>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</si>
  <si>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</si>
  <si>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</si>
  <si>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</si>
  <si>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</si>
  <si>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</si>
  <si>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</si>
  <si>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</si>
  <si>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</si>
  <si>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</si>
  <si>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</si>
  <si>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</si>
  <si>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</si>
  <si>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</si>
  <si>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</si>
  <si>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</si>
  <si>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</si>
  <si>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</si>
  <si>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</si>
  <si>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</si>
  <si>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</si>
  <si>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</si>
  <si>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</si>
  <si>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</si>
  <si>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</si>
  <si>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</si>
  <si>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</si>
  <si>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</si>
  <si>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</si>
  <si>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</si>
  <si>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</si>
  <si>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</si>
  <si>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</si>
  <si>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</si>
  <si>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</si>
  <si>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</si>
  <si>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</si>
  <si>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</si>
  <si>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</si>
  <si>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</si>
  <si>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</si>
  <si>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</si>
  <si>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</si>
  <si>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</si>
  <si>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</si>
  <si>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</si>
  <si>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</si>
  <si>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</si>
  <si>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</si>
  <si>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</si>
  <si>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</si>
  <si>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</si>
  <si>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</si>
  <si>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</si>
  <si>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</si>
  <si>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</si>
  <si>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</si>
  <si>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</si>
  <si>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</si>
  <si>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</si>
  <si>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</si>
  <si>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</si>
  <si>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</si>
  <si>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</si>
  <si>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</si>
  <si>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</si>
  <si>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</si>
  <si>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</si>
  <si>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</si>
  <si>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</si>
  <si>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</si>
  <si>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</si>
  <si>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</si>
  <si>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</si>
  <si>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</si>
  <si>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</si>
  <si>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</si>
  <si>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</si>
  <si>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</si>
  <si>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</si>
  <si>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</si>
  <si>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</si>
  <si>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</si>
  <si>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</si>
  <si>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</si>
  <si>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</si>
  <si>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</si>
  <si>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</si>
  <si>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</si>
  <si>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</si>
  <si>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</si>
  <si>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</si>
  <si>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</si>
  <si>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</si>
  <si>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</si>
  <si>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</si>
  <si>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</si>
  <si>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</si>
  <si>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</si>
  <si>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</si>
  <si>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</si>
  <si>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</si>
  <si>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</si>
  <si>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</si>
  <si>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</si>
  <si>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</si>
  <si>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</si>
  <si>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</si>
  <si>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</si>
  <si>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</si>
  <si>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</si>
  <si>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</si>
  <si>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</si>
  <si>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</si>
  <si>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</si>
  <si>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</si>
  <si>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</si>
  <si>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</si>
  <si>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</si>
  <si>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</si>
  <si>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</si>
  <si>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</si>
  <si>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</si>
  <si>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</si>
  <si>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</si>
  <si>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</si>
  <si>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</si>
  <si>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</si>
  <si>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</si>
  <si>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</si>
  <si>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</si>
  <si>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</si>
  <si>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</si>
  <si>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</si>
  <si>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</si>
  <si>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</si>
  <si>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</si>
  <si>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</si>
  <si>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</si>
  <si>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</si>
  <si>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</si>
  <si>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</si>
  <si>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</si>
  <si>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</si>
  <si>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</si>
  <si>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</si>
  <si>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</si>
  <si>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</si>
  <si>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</si>
  <si>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</si>
  <si>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</si>
  <si>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</si>
  <si>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</si>
  <si>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</si>
  <si>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</si>
  <si>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</si>
  <si>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</si>
  <si>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</si>
  <si>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</si>
  <si>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</si>
  <si>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</si>
  <si>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</si>
  <si>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</si>
  <si>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</si>
  <si>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</si>
  <si>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</si>
  <si>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</si>
  <si>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</si>
  <si>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</si>
  <si>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</si>
  <si>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</si>
  <si>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</si>
  <si>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</si>
  <si>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</si>
  <si>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</si>
  <si>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</si>
  <si>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</si>
  <si>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</si>
  <si>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</si>
  <si>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</si>
  <si>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</si>
  <si>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</si>
  <si>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</si>
  <si>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</si>
  <si>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</si>
  <si>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</si>
  <si>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</si>
  <si>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</si>
  <si>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</si>
  <si>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</si>
  <si>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</si>
  <si>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</si>
  <si>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</si>
  <si>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</si>
  <si>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</si>
  <si>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</si>
  <si>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</si>
  <si>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</si>
  <si>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</si>
  <si>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</si>
  <si>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</si>
  <si>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</si>
  <si>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</si>
  <si>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</si>
  <si>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</si>
  <si>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</si>
  <si>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</si>
  <si>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</si>
  <si>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</si>
  <si>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</si>
  <si>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</si>
  <si>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03326411</t>
  </si>
  <si>
    <t>HR</t>
  </si>
  <si>
    <t>7478000070083WIXWL02</t>
  </si>
  <si>
    <t>050017312</t>
  </si>
  <si>
    <t>21918659912</t>
  </si>
  <si>
    <t>204</t>
  </si>
  <si>
    <t>Kutjevo d.d.</t>
  </si>
  <si>
    <t>Kutjevo</t>
  </si>
  <si>
    <t>Kralja Tomislava 1</t>
  </si>
  <si>
    <t>kutjevo@kutjevo.com</t>
  </si>
  <si>
    <t>www.kutjevo.com</t>
  </si>
  <si>
    <t>Vitez Matej</t>
  </si>
  <si>
    <t>034/255-002</t>
  </si>
  <si>
    <t>matej.vitez@kutjevo.com</t>
  </si>
  <si>
    <t>Grant Thornton revizija d.o.o.</t>
  </si>
  <si>
    <t>Vedran Miloš</t>
  </si>
  <si>
    <t>Obveznik:Kutjevo d.d. nekonsolidirano</t>
  </si>
  <si>
    <t>Obveznik: Kutjevo d.d. nekonsolidirano</t>
  </si>
  <si>
    <t xml:space="preserve">stanje na dan 30.06.2026 </t>
  </si>
  <si>
    <t>u razdoblju 01.01.2026 do 30.06.2026</t>
  </si>
  <si>
    <t>u razdoblju 01.01.2026. do 30.06.2026.</t>
  </si>
  <si>
    <t>BILJEŠKE UZ FINANCIJSKE IZVJEŠTAJE - TFI
(koji se sastavljaju za tromjesečna razdoblja)
Naziv izdavatelja:   Kutjevo d.d. nekonsolidirano
OIB:   21918659912
Izvještajno razdoblje: 01.01.2026.-30.06.2026.
Bilješke uz financijske izvještaje za tromjesečna razdoblja uključuju:
a) U okviru Bilance, na aktivi se biljieži blagi rast dugotrajne materijalne imovine koja je uzrokovana povećanjem materijalne imovine u pripremi, kod kratkotrajne imovine bilježimo rast potraživanja i smanjenje salda na poziciju novca. U pasivi u poziciji kratkoročnih obaveza vidljivo je smanjenje obaveza prema bankama zbog otplate namjesnkih kratoročnih kredita. Također, na poziciji dobiti i gubitka poslovne godine prmijećujemo povećanje iste, zbog boljih rezutata poslovanja.
b) Informacije o TFI se nalaze na slijedećim stranicama: https://www.kutjevo.com/financijska-izvjesca, HANF-i i https://zse.hr/hr/papir/310?isin=HRKTJVRA0002&amp;tab=stock_news. 
c) Izjavljujemo kako se računovodstvene politike nisu mijenjale, te TFI za ovo izvještajno razdoblje podliježe istim računovodstvenim politikama prijašnje godine.,
d) Izdavatelj ne obavlja djelatnost sezonske prirode. 
e) Izdavatelj ne primjenjuje novčani tijek prema direktnoj metodi. Ostali izvještaji su dani u okviru pojedinih listova u ovoj excel tablici.
f) u bilješkama uz financijske izvještaje za tromjesečna razdoblja, osim gore navedenih informacija, objavljuju se i sljedeće informacije:
1. Ispunjeno u listu "Opći podaci".
2. U odnosu na prethodno ispodgodišnje razdoblje izvršena je korekcija unutar RDG-a te su Prihodi od poticaja iz stavke Prihoda od prodaje premešteni u ostale poslovne prihode kako na Tekućem razdoblju tako i na Istom razdoblu prethodne godine.
3. Društvo nema financijskih obveza, jamstava ili nepredviđenih izdataka koji nisu uključeni u bilancu.
4. U okviru RDG-a izdvajamo smanjenje stavke Promjene vrijednosti zaliha proizvodnje u tijeku i gotovih proizvoda u odnosu na isto razdoblje prethodne godine.
5. Iznos koje Kutjevo d.d. duguje i dospijeva nakon više od pet godina iznosi 2.008.470 EUR. Dugovaranja su pokivena pokrentninama i nekretninama.
6. Prosječan broj zaposlenih tijekom tekućeg razdoblja na bazi stanja iznosi 477, a na bazi sati 451
7. Nismo kapitalizirali trošak plaća.
8. U bilanci nisu priznata rezerviranja za odgođeni porez, stanja odgođenog poreza na kraju poslovne godine i kretanja tih stanja preko poslovne godine.
9. Podatak dostavljamo u okviru konsolidiranog TFI.
10. Postoje dvije vrste dionica- KTJV-R-A koja kotira na burzi i KTJV-R-B koja ne kotira na burzi. Broj KTJV-R-A jest 5.726.429, Broj KTJV-R-B jest 1.380.000. Dionice su bez nominalne vrijednosti.
11. Društvo ne posjeduje ove vrijednosne papire: potvrda o sudjelovanju, konvertibilne zadužnica, jamstava, opcije ili slične vrijednosnice ili prava.
12. Društvo nema neograničenu odgovornost kod nikakvog poduzetnika.
13. Poduzetnik koji je većinski vlasnik Društva ne kotira na Burzi i samim time ne izrađuje TFI.
14. Poduzetnik koji je većinski vlasnik Društva ne kotira na Burzi i samim time ne izrađuje TFI. 
15. Informacije o GFI se su dostupne na službenoj web stranici Kutjeva d.d., zatim na web stranicama Zagrebačke burze, HANFE, Središnjeg registara propisanih informacija (SRPI) te HINA OKS. 
16. Takvi aranžmani ne postoje.
17. Svi događaji su odraženi u RDG-u ili bilanci.- TFI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</si>
</sst>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topLeftCell="A29" zoomScaleNormal="100" zoomScaleSheetLayoutView="100" workbookViewId="0">
      <selection activeCell="M10" sqref="M1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451</v>
      </c>
      <c r="D11" s="160"/>
      <c r="E11" s="67"/>
      <c r="F11" s="124" t="s">
        <v>331</v>
      </c>
      <c r="G11" s="163"/>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454</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455</v>
      </c>
      <c r="D15" s="160"/>
      <c r="E15" s="164"/>
      <c r="F15" s="155"/>
      <c r="G15" s="73" t="s">
        <v>332</v>
      </c>
      <c r="H15" s="140" t="s">
        <v>453</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456</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34340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451</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341</v>
      </c>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t="s">
        <v>465</v>
      </c>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t="s">
        <v>466</v>
      </c>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I24" sqref="I2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469</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467</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43649501</v>
      </c>
      <c r="I9" s="91">
        <f>I10+I17+I27+I38+I43</f>
        <v>43962442</v>
      </c>
    </row>
    <row r="10" spans="1:9" ht="12.75" customHeight="1" x14ac:dyDescent="0.2">
      <c r="A10" s="186" t="s">
        <v>5</v>
      </c>
      <c r="B10" s="186"/>
      <c r="C10" s="186"/>
      <c r="D10" s="186"/>
      <c r="E10" s="186"/>
      <c r="F10" s="186"/>
      <c r="G10" s="8">
        <v>3</v>
      </c>
      <c r="H10" s="91">
        <f>H11+H12+H13+H14+H15+H16</f>
        <v>0</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29752323</v>
      </c>
      <c r="I17" s="91">
        <f>I18+I19+I20+I21+I22+I23+I24+I25+I26</f>
        <v>30211520</v>
      </c>
    </row>
    <row r="18" spans="1:9" ht="12.75" customHeight="1" x14ac:dyDescent="0.2">
      <c r="A18" s="182" t="s">
        <v>13</v>
      </c>
      <c r="B18" s="182"/>
      <c r="C18" s="182"/>
      <c r="D18" s="182"/>
      <c r="E18" s="182"/>
      <c r="F18" s="182"/>
      <c r="G18" s="7">
        <v>11</v>
      </c>
      <c r="H18" s="90">
        <v>2586382</v>
      </c>
      <c r="I18" s="90">
        <v>2585438</v>
      </c>
    </row>
    <row r="19" spans="1:9" ht="12.75" customHeight="1" x14ac:dyDescent="0.2">
      <c r="A19" s="182" t="s">
        <v>14</v>
      </c>
      <c r="B19" s="182"/>
      <c r="C19" s="182"/>
      <c r="D19" s="182"/>
      <c r="E19" s="182"/>
      <c r="F19" s="182"/>
      <c r="G19" s="7">
        <v>12</v>
      </c>
      <c r="H19" s="90">
        <v>9848764</v>
      </c>
      <c r="I19" s="90">
        <v>9587150</v>
      </c>
    </row>
    <row r="20" spans="1:9" ht="12.75" customHeight="1" x14ac:dyDescent="0.2">
      <c r="A20" s="182" t="s">
        <v>15</v>
      </c>
      <c r="B20" s="182"/>
      <c r="C20" s="182"/>
      <c r="D20" s="182"/>
      <c r="E20" s="182"/>
      <c r="F20" s="182"/>
      <c r="G20" s="7">
        <v>13</v>
      </c>
      <c r="H20" s="90">
        <v>5477944</v>
      </c>
      <c r="I20" s="90">
        <v>5625886</v>
      </c>
    </row>
    <row r="21" spans="1:9" ht="12.75" customHeight="1" x14ac:dyDescent="0.2">
      <c r="A21" s="182" t="s">
        <v>16</v>
      </c>
      <c r="B21" s="182"/>
      <c r="C21" s="182"/>
      <c r="D21" s="182"/>
      <c r="E21" s="182"/>
      <c r="F21" s="182"/>
      <c r="G21" s="7">
        <v>14</v>
      </c>
      <c r="H21" s="90">
        <v>1325015</v>
      </c>
      <c r="I21" s="90">
        <v>1200782</v>
      </c>
    </row>
    <row r="22" spans="1:9" ht="12.75" customHeight="1" x14ac:dyDescent="0.2">
      <c r="A22" s="182" t="s">
        <v>17</v>
      </c>
      <c r="B22" s="182"/>
      <c r="C22" s="182"/>
      <c r="D22" s="182"/>
      <c r="E22" s="182"/>
      <c r="F22" s="182"/>
      <c r="G22" s="7">
        <v>15</v>
      </c>
      <c r="H22" s="90">
        <v>4448437</v>
      </c>
      <c r="I22" s="90">
        <v>4802213</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6065781</v>
      </c>
      <c r="I24" s="90">
        <v>6410051</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13897178</v>
      </c>
      <c r="I27" s="91">
        <f>SUM(I28:I37)</f>
        <v>13750922</v>
      </c>
    </row>
    <row r="28" spans="1:9" ht="12.75" customHeight="1" x14ac:dyDescent="0.2">
      <c r="A28" s="182" t="s">
        <v>23</v>
      </c>
      <c r="B28" s="182"/>
      <c r="C28" s="182"/>
      <c r="D28" s="182"/>
      <c r="E28" s="182"/>
      <c r="F28" s="182"/>
      <c r="G28" s="7">
        <v>21</v>
      </c>
      <c r="H28" s="90">
        <v>12136801</v>
      </c>
      <c r="I28" s="90">
        <v>12136801</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1748512</v>
      </c>
      <c r="I30" s="90">
        <v>1602256</v>
      </c>
    </row>
    <row r="31" spans="1:9" ht="24" customHeight="1" x14ac:dyDescent="0.2">
      <c r="A31" s="182" t="s">
        <v>26</v>
      </c>
      <c r="B31" s="182"/>
      <c r="C31" s="182"/>
      <c r="D31" s="182"/>
      <c r="E31" s="182"/>
      <c r="F31" s="182"/>
      <c r="G31" s="7">
        <v>24</v>
      </c>
      <c r="H31" s="90">
        <v>3902</v>
      </c>
      <c r="I31" s="90">
        <v>3902</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7963</v>
      </c>
      <c r="I35" s="90">
        <v>7963</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38902746</v>
      </c>
      <c r="I44" s="91">
        <f>I45+I53+I60+I70</f>
        <v>39272223</v>
      </c>
    </row>
    <row r="45" spans="1:9" ht="12.75" customHeight="1" x14ac:dyDescent="0.2">
      <c r="A45" s="186" t="s">
        <v>39</v>
      </c>
      <c r="B45" s="186"/>
      <c r="C45" s="186"/>
      <c r="D45" s="186"/>
      <c r="E45" s="186"/>
      <c r="F45" s="186"/>
      <c r="G45" s="8">
        <v>38</v>
      </c>
      <c r="H45" s="91">
        <f>SUM(H46:H52)</f>
        <v>31972205</v>
      </c>
      <c r="I45" s="91">
        <f>SUM(I46:I52)</f>
        <v>29553470</v>
      </c>
    </row>
    <row r="46" spans="1:9" ht="12.75" customHeight="1" x14ac:dyDescent="0.2">
      <c r="A46" s="182" t="s">
        <v>40</v>
      </c>
      <c r="B46" s="182"/>
      <c r="C46" s="182"/>
      <c r="D46" s="182"/>
      <c r="E46" s="182"/>
      <c r="F46" s="182"/>
      <c r="G46" s="7">
        <v>39</v>
      </c>
      <c r="H46" s="90">
        <v>1146785</v>
      </c>
      <c r="I46" s="90">
        <v>2213038</v>
      </c>
    </row>
    <row r="47" spans="1:9" ht="12.75" customHeight="1" x14ac:dyDescent="0.2">
      <c r="A47" s="182" t="s">
        <v>41</v>
      </c>
      <c r="B47" s="182"/>
      <c r="C47" s="182"/>
      <c r="D47" s="182"/>
      <c r="E47" s="182"/>
      <c r="F47" s="182"/>
      <c r="G47" s="7">
        <v>40</v>
      </c>
      <c r="H47" s="90">
        <v>17570956</v>
      </c>
      <c r="I47" s="90">
        <v>19852239</v>
      </c>
    </row>
    <row r="48" spans="1:9" ht="12.75" customHeight="1" x14ac:dyDescent="0.2">
      <c r="A48" s="182" t="s">
        <v>42</v>
      </c>
      <c r="B48" s="182"/>
      <c r="C48" s="182"/>
      <c r="D48" s="182"/>
      <c r="E48" s="182"/>
      <c r="F48" s="182"/>
      <c r="G48" s="7">
        <v>41</v>
      </c>
      <c r="H48" s="90">
        <v>11232455</v>
      </c>
      <c r="I48" s="90">
        <v>5238630</v>
      </c>
    </row>
    <row r="49" spans="1:9" ht="12.75" customHeight="1" x14ac:dyDescent="0.2">
      <c r="A49" s="182" t="s">
        <v>43</v>
      </c>
      <c r="B49" s="182"/>
      <c r="C49" s="182"/>
      <c r="D49" s="182"/>
      <c r="E49" s="182"/>
      <c r="F49" s="182"/>
      <c r="G49" s="7">
        <v>42</v>
      </c>
      <c r="H49" s="90">
        <v>1278761</v>
      </c>
      <c r="I49" s="90">
        <v>1506315</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743248</v>
      </c>
      <c r="I51" s="90">
        <v>743248</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3930753</v>
      </c>
      <c r="I53" s="91">
        <f>SUM(I54:I59)</f>
        <v>8881547</v>
      </c>
    </row>
    <row r="54" spans="1:9" ht="12.75" customHeight="1" x14ac:dyDescent="0.2">
      <c r="A54" s="182" t="s">
        <v>48</v>
      </c>
      <c r="B54" s="182"/>
      <c r="C54" s="182"/>
      <c r="D54" s="182"/>
      <c r="E54" s="182"/>
      <c r="F54" s="182"/>
      <c r="G54" s="7">
        <v>47</v>
      </c>
      <c r="H54" s="90">
        <v>395791</v>
      </c>
      <c r="I54" s="90">
        <v>1180651</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3494045</v>
      </c>
      <c r="I56" s="90">
        <v>7647460</v>
      </c>
    </row>
    <row r="57" spans="1:9" ht="12.75" customHeight="1" x14ac:dyDescent="0.2">
      <c r="A57" s="182" t="s">
        <v>51</v>
      </c>
      <c r="B57" s="182"/>
      <c r="C57" s="182"/>
      <c r="D57" s="182"/>
      <c r="E57" s="182"/>
      <c r="F57" s="182"/>
      <c r="G57" s="7">
        <v>50</v>
      </c>
      <c r="H57" s="90">
        <v>6217</v>
      </c>
      <c r="I57" s="90">
        <v>7975</v>
      </c>
    </row>
    <row r="58" spans="1:9" ht="12.75" customHeight="1" x14ac:dyDescent="0.2">
      <c r="A58" s="182" t="s">
        <v>52</v>
      </c>
      <c r="B58" s="182"/>
      <c r="C58" s="182"/>
      <c r="D58" s="182"/>
      <c r="E58" s="182"/>
      <c r="F58" s="182"/>
      <c r="G58" s="7">
        <v>51</v>
      </c>
      <c r="H58" s="90">
        <v>33548</v>
      </c>
      <c r="I58" s="90">
        <v>40310</v>
      </c>
    </row>
    <row r="59" spans="1:9" ht="12.75" customHeight="1" x14ac:dyDescent="0.2">
      <c r="A59" s="182" t="s">
        <v>53</v>
      </c>
      <c r="B59" s="182"/>
      <c r="C59" s="182"/>
      <c r="D59" s="182"/>
      <c r="E59" s="182"/>
      <c r="F59" s="182"/>
      <c r="G59" s="7">
        <v>52</v>
      </c>
      <c r="H59" s="90">
        <v>1152</v>
      </c>
      <c r="I59" s="90">
        <v>5151</v>
      </c>
    </row>
    <row r="60" spans="1:9" ht="12.75" customHeight="1" x14ac:dyDescent="0.2">
      <c r="A60" s="186" t="s">
        <v>54</v>
      </c>
      <c r="B60" s="186"/>
      <c r="C60" s="186"/>
      <c r="D60" s="186"/>
      <c r="E60" s="186"/>
      <c r="F60" s="186"/>
      <c r="G60" s="8">
        <v>53</v>
      </c>
      <c r="H60" s="91">
        <f>SUM(H61:H69)</f>
        <v>360107</v>
      </c>
      <c r="I60" s="91">
        <f>SUM(I61:I69)</f>
        <v>460804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337197</v>
      </c>
      <c r="I63" s="90">
        <v>444877</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6983</v>
      </c>
      <c r="I67" s="90">
        <v>0</v>
      </c>
    </row>
    <row r="68" spans="1:9" ht="12.75" customHeight="1" x14ac:dyDescent="0.2">
      <c r="A68" s="182" t="s">
        <v>30</v>
      </c>
      <c r="B68" s="182"/>
      <c r="C68" s="182"/>
      <c r="D68" s="182"/>
      <c r="E68" s="182"/>
      <c r="F68" s="182"/>
      <c r="G68" s="7">
        <v>61</v>
      </c>
      <c r="H68" s="90">
        <v>15927</v>
      </c>
      <c r="I68" s="90">
        <v>15927</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2639681</v>
      </c>
      <c r="I70" s="90">
        <v>376402</v>
      </c>
    </row>
    <row r="71" spans="1:9" ht="12.75" customHeight="1" x14ac:dyDescent="0.2">
      <c r="A71" s="183" t="s">
        <v>58</v>
      </c>
      <c r="B71" s="183"/>
      <c r="C71" s="183"/>
      <c r="D71" s="183"/>
      <c r="E71" s="183"/>
      <c r="F71" s="183"/>
      <c r="G71" s="7">
        <v>64</v>
      </c>
      <c r="H71" s="90">
        <v>184372</v>
      </c>
      <c r="I71" s="90">
        <v>205340</v>
      </c>
    </row>
    <row r="72" spans="1:9" ht="12.75" customHeight="1" x14ac:dyDescent="0.2">
      <c r="A72" s="184" t="s">
        <v>302</v>
      </c>
      <c r="B72" s="184"/>
      <c r="C72" s="184"/>
      <c r="D72" s="184"/>
      <c r="E72" s="184"/>
      <c r="F72" s="184"/>
      <c r="G72" s="8">
        <v>65</v>
      </c>
      <c r="H72" s="91">
        <f>H8+H9+H44+H71</f>
        <v>82736619</v>
      </c>
      <c r="I72" s="91">
        <f>I8+I9+I44+I71</f>
        <v>83440005</v>
      </c>
    </row>
    <row r="73" spans="1:9" ht="12.75" customHeight="1" x14ac:dyDescent="0.2">
      <c r="A73" s="183" t="s">
        <v>59</v>
      </c>
      <c r="B73" s="183"/>
      <c r="C73" s="183"/>
      <c r="D73" s="183"/>
      <c r="E73" s="183"/>
      <c r="F73" s="183"/>
      <c r="G73" s="7">
        <v>66</v>
      </c>
      <c r="H73" s="90">
        <v>13269918</v>
      </c>
      <c r="I73" s="90">
        <v>21855828</v>
      </c>
    </row>
    <row r="74" spans="1:9" x14ac:dyDescent="0.2">
      <c r="A74" s="187" t="s">
        <v>60</v>
      </c>
      <c r="B74" s="188"/>
      <c r="C74" s="188"/>
      <c r="D74" s="188"/>
      <c r="E74" s="188"/>
      <c r="F74" s="188"/>
      <c r="G74" s="188"/>
      <c r="H74" s="188"/>
      <c r="I74" s="188"/>
    </row>
    <row r="75" spans="1:9" ht="24.75" customHeight="1" x14ac:dyDescent="0.2">
      <c r="A75" s="184" t="s">
        <v>441</v>
      </c>
      <c r="B75" s="184"/>
      <c r="C75" s="184"/>
      <c r="D75" s="184"/>
      <c r="E75" s="184"/>
      <c r="F75" s="184"/>
      <c r="G75" s="8">
        <v>67</v>
      </c>
      <c r="H75" s="92">
        <f>H76+H77+H78+H84+H85+H92+H95+H98</f>
        <v>59406338</v>
      </c>
      <c r="I75" s="92">
        <f>I76+I77+I78+I84+I85+I92+I95+I98</f>
        <v>63305572</v>
      </c>
    </row>
    <row r="76" spans="1:9" ht="12.75" customHeight="1" x14ac:dyDescent="0.2">
      <c r="A76" s="182" t="s">
        <v>61</v>
      </c>
      <c r="B76" s="182"/>
      <c r="C76" s="182"/>
      <c r="D76" s="182"/>
      <c r="E76" s="182"/>
      <c r="F76" s="182"/>
      <c r="G76" s="7">
        <v>68</v>
      </c>
      <c r="H76" s="90">
        <v>47159260</v>
      </c>
      <c r="I76" s="90">
        <v>47159260</v>
      </c>
    </row>
    <row r="77" spans="1:9" ht="12.75" customHeight="1" x14ac:dyDescent="0.2">
      <c r="A77" s="182" t="s">
        <v>62</v>
      </c>
      <c r="B77" s="182"/>
      <c r="C77" s="182"/>
      <c r="D77" s="182"/>
      <c r="E77" s="182"/>
      <c r="F77" s="182"/>
      <c r="G77" s="7">
        <v>69</v>
      </c>
      <c r="H77" s="90">
        <v>1</v>
      </c>
      <c r="I77" s="90">
        <v>1</v>
      </c>
    </row>
    <row r="78" spans="1:9" ht="12.75" customHeight="1" x14ac:dyDescent="0.2">
      <c r="A78" s="186" t="s">
        <v>63</v>
      </c>
      <c r="B78" s="186"/>
      <c r="C78" s="186"/>
      <c r="D78" s="186"/>
      <c r="E78" s="186"/>
      <c r="F78" s="186"/>
      <c r="G78" s="8">
        <v>70</v>
      </c>
      <c r="H78" s="92">
        <f>SUM(H79:H83)</f>
        <v>895122</v>
      </c>
      <c r="I78" s="92">
        <f>SUM(I79:I83)</f>
        <v>1032480</v>
      </c>
    </row>
    <row r="79" spans="1:9" ht="12.75" customHeight="1" x14ac:dyDescent="0.2">
      <c r="A79" s="182" t="s">
        <v>64</v>
      </c>
      <c r="B79" s="182"/>
      <c r="C79" s="182"/>
      <c r="D79" s="182"/>
      <c r="E79" s="182"/>
      <c r="F79" s="182"/>
      <c r="G79" s="7">
        <v>71</v>
      </c>
      <c r="H79" s="90">
        <v>895122</v>
      </c>
      <c r="I79" s="90">
        <v>1032480</v>
      </c>
    </row>
    <row r="80" spans="1:9" ht="12.75" customHeight="1" x14ac:dyDescent="0.2">
      <c r="A80" s="182" t="s">
        <v>65</v>
      </c>
      <c r="B80" s="182"/>
      <c r="C80" s="182"/>
      <c r="D80" s="182"/>
      <c r="E80" s="182"/>
      <c r="F80" s="182"/>
      <c r="G80" s="7">
        <v>72</v>
      </c>
      <c r="H80" s="90">
        <v>1155</v>
      </c>
      <c r="I80" s="90">
        <v>1155</v>
      </c>
    </row>
    <row r="81" spans="1:9" ht="12.75" customHeight="1" x14ac:dyDescent="0.2">
      <c r="A81" s="182" t="s">
        <v>66</v>
      </c>
      <c r="B81" s="182"/>
      <c r="C81" s="182"/>
      <c r="D81" s="182"/>
      <c r="E81" s="182"/>
      <c r="F81" s="182"/>
      <c r="G81" s="7">
        <v>73</v>
      </c>
      <c r="H81" s="90">
        <v>-1155</v>
      </c>
      <c r="I81" s="90">
        <v>-1155</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0</v>
      </c>
      <c r="I84" s="93">
        <v>0</v>
      </c>
    </row>
    <row r="85" spans="1:9" ht="12.75" customHeight="1" x14ac:dyDescent="0.2">
      <c r="A85" s="186" t="s">
        <v>431</v>
      </c>
      <c r="B85" s="186"/>
      <c r="C85" s="186"/>
      <c r="D85" s="186"/>
      <c r="E85" s="186"/>
      <c r="F85" s="186"/>
      <c r="G85" s="8">
        <v>77</v>
      </c>
      <c r="H85" s="91">
        <f>H86+H87+H88+H89+H90+H91</f>
        <v>0</v>
      </c>
      <c r="I85" s="91">
        <f>I86+I87+I88+I89+I90+I91</f>
        <v>0</v>
      </c>
    </row>
    <row r="86" spans="1:9" ht="25.5" customHeight="1" x14ac:dyDescent="0.2">
      <c r="A86" s="182" t="s">
        <v>426</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427</v>
      </c>
      <c r="B91" s="182"/>
      <c r="C91" s="182"/>
      <c r="D91" s="182"/>
      <c r="E91" s="182"/>
      <c r="F91" s="182"/>
      <c r="G91" s="7">
        <v>83</v>
      </c>
      <c r="H91" s="90">
        <v>0</v>
      </c>
      <c r="I91" s="90">
        <v>0</v>
      </c>
    </row>
    <row r="92" spans="1:9" ht="12.75" customHeight="1" x14ac:dyDescent="0.2">
      <c r="A92" s="186" t="s">
        <v>432</v>
      </c>
      <c r="B92" s="186"/>
      <c r="C92" s="186"/>
      <c r="D92" s="186"/>
      <c r="E92" s="186"/>
      <c r="F92" s="186"/>
      <c r="G92" s="8">
        <v>84</v>
      </c>
      <c r="H92" s="91">
        <f>H93-H94</f>
        <v>8604802</v>
      </c>
      <c r="I92" s="91">
        <f>I93-I94</f>
        <v>11214597</v>
      </c>
    </row>
    <row r="93" spans="1:9" ht="12.75" customHeight="1" x14ac:dyDescent="0.2">
      <c r="A93" s="182" t="s">
        <v>72</v>
      </c>
      <c r="B93" s="182"/>
      <c r="C93" s="182"/>
      <c r="D93" s="182"/>
      <c r="E93" s="182"/>
      <c r="F93" s="182"/>
      <c r="G93" s="7">
        <v>85</v>
      </c>
      <c r="H93" s="90">
        <v>8604802</v>
      </c>
      <c r="I93" s="90">
        <v>11214597</v>
      </c>
    </row>
    <row r="94" spans="1:9" ht="12.75" customHeight="1" x14ac:dyDescent="0.2">
      <c r="A94" s="182" t="s">
        <v>73</v>
      </c>
      <c r="B94" s="182"/>
      <c r="C94" s="182"/>
      <c r="D94" s="182"/>
      <c r="E94" s="182"/>
      <c r="F94" s="182"/>
      <c r="G94" s="7">
        <v>86</v>
      </c>
      <c r="H94" s="90">
        <v>0</v>
      </c>
      <c r="I94" s="90">
        <v>0</v>
      </c>
    </row>
    <row r="95" spans="1:9" ht="12.75" customHeight="1" x14ac:dyDescent="0.2">
      <c r="A95" s="186" t="s">
        <v>433</v>
      </c>
      <c r="B95" s="186"/>
      <c r="C95" s="186"/>
      <c r="D95" s="186"/>
      <c r="E95" s="186"/>
      <c r="F95" s="186"/>
      <c r="G95" s="8">
        <v>87</v>
      </c>
      <c r="H95" s="91">
        <f>H96-H97</f>
        <v>2747153</v>
      </c>
      <c r="I95" s="91">
        <f>I96-I97</f>
        <v>3899234</v>
      </c>
    </row>
    <row r="96" spans="1:9" ht="12.75" customHeight="1" x14ac:dyDescent="0.2">
      <c r="A96" s="182" t="s">
        <v>74</v>
      </c>
      <c r="B96" s="182"/>
      <c r="C96" s="182"/>
      <c r="D96" s="182"/>
      <c r="E96" s="182"/>
      <c r="F96" s="182"/>
      <c r="G96" s="7">
        <v>88</v>
      </c>
      <c r="H96" s="90">
        <v>2747153</v>
      </c>
      <c r="I96" s="90">
        <v>3899234</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434</v>
      </c>
      <c r="B99" s="184"/>
      <c r="C99" s="184"/>
      <c r="D99" s="184"/>
      <c r="E99" s="184"/>
      <c r="F99" s="184"/>
      <c r="G99" s="8">
        <v>91</v>
      </c>
      <c r="H99" s="91">
        <f>SUM(H100:H105)</f>
        <v>1828290</v>
      </c>
      <c r="I99" s="91">
        <f>SUM(I100:I105)</f>
        <v>1811567</v>
      </c>
    </row>
    <row r="100" spans="1:9" ht="12.75" customHeight="1" x14ac:dyDescent="0.2">
      <c r="A100" s="182" t="s">
        <v>77</v>
      </c>
      <c r="B100" s="182"/>
      <c r="C100" s="182"/>
      <c r="D100" s="182"/>
      <c r="E100" s="182"/>
      <c r="F100" s="182"/>
      <c r="G100" s="7">
        <v>92</v>
      </c>
      <c r="H100" s="90">
        <v>1703145</v>
      </c>
      <c r="I100" s="90">
        <v>1703145</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125145</v>
      </c>
      <c r="I102" s="90">
        <v>108422</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435</v>
      </c>
      <c r="B106" s="184"/>
      <c r="C106" s="184"/>
      <c r="D106" s="184"/>
      <c r="E106" s="184"/>
      <c r="F106" s="184"/>
      <c r="G106" s="8">
        <v>98</v>
      </c>
      <c r="H106" s="91">
        <f>SUM(H107:H117)</f>
        <v>5749481</v>
      </c>
      <c r="I106" s="91">
        <f>SUM(I107:I117)</f>
        <v>6413970</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5749481</v>
      </c>
      <c r="I112" s="90">
        <v>6413970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436</v>
      </c>
      <c r="B118" s="184"/>
      <c r="C118" s="184"/>
      <c r="D118" s="184"/>
      <c r="E118" s="184"/>
      <c r="F118" s="184"/>
      <c r="G118" s="8">
        <v>110</v>
      </c>
      <c r="H118" s="91">
        <f>SUM(H119:H132)</f>
        <v>14444724</v>
      </c>
      <c r="I118" s="91">
        <f>SUM(I119:I132)</f>
        <v>11384384</v>
      </c>
    </row>
    <row r="119" spans="1:9" ht="12.75" customHeight="1" x14ac:dyDescent="0.2">
      <c r="A119" s="182" t="s">
        <v>83</v>
      </c>
      <c r="B119" s="182"/>
      <c r="C119" s="182"/>
      <c r="D119" s="182"/>
      <c r="E119" s="182"/>
      <c r="F119" s="182"/>
      <c r="G119" s="7">
        <v>111</v>
      </c>
      <c r="H119" s="90">
        <v>1059807</v>
      </c>
      <c r="I119" s="90">
        <v>418023</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10089448</v>
      </c>
      <c r="I124" s="90">
        <v>4478680</v>
      </c>
    </row>
    <row r="125" spans="1:9" ht="12.75" customHeight="1" x14ac:dyDescent="0.2">
      <c r="A125" s="182" t="s">
        <v>89</v>
      </c>
      <c r="B125" s="182"/>
      <c r="C125" s="182"/>
      <c r="D125" s="182"/>
      <c r="E125" s="182"/>
      <c r="F125" s="182"/>
      <c r="G125" s="7">
        <v>117</v>
      </c>
      <c r="H125" s="90">
        <v>5098</v>
      </c>
      <c r="I125" s="90">
        <v>138142</v>
      </c>
    </row>
    <row r="126" spans="1:9" ht="12.75" customHeight="1" x14ac:dyDescent="0.2">
      <c r="A126" s="182" t="s">
        <v>90</v>
      </c>
      <c r="B126" s="182"/>
      <c r="C126" s="182"/>
      <c r="D126" s="182"/>
      <c r="E126" s="182"/>
      <c r="F126" s="182"/>
      <c r="G126" s="7">
        <v>118</v>
      </c>
      <c r="H126" s="90">
        <v>1450199</v>
      </c>
      <c r="I126" s="90">
        <v>4734411</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1110745</v>
      </c>
      <c r="I128" s="90">
        <v>954036</v>
      </c>
    </row>
    <row r="129" spans="1:9" x14ac:dyDescent="0.2">
      <c r="A129" s="182" t="s">
        <v>95</v>
      </c>
      <c r="B129" s="182"/>
      <c r="C129" s="182"/>
      <c r="D129" s="182"/>
      <c r="E129" s="182"/>
      <c r="F129" s="182"/>
      <c r="G129" s="7">
        <v>121</v>
      </c>
      <c r="H129" s="90">
        <v>729427</v>
      </c>
      <c r="I129" s="90">
        <v>532307</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0</v>
      </c>
      <c r="I132" s="90">
        <v>128785</v>
      </c>
    </row>
    <row r="133" spans="1:9" ht="22.15" customHeight="1" x14ac:dyDescent="0.2">
      <c r="A133" s="183" t="s">
        <v>99</v>
      </c>
      <c r="B133" s="183"/>
      <c r="C133" s="183"/>
      <c r="D133" s="183"/>
      <c r="E133" s="183"/>
      <c r="F133" s="183"/>
      <c r="G133" s="7">
        <v>125</v>
      </c>
      <c r="H133" s="90">
        <v>1307786</v>
      </c>
      <c r="I133" s="90">
        <v>524512</v>
      </c>
    </row>
    <row r="134" spans="1:9" ht="12.75" customHeight="1" x14ac:dyDescent="0.2">
      <c r="A134" s="184" t="s">
        <v>437</v>
      </c>
      <c r="B134" s="184"/>
      <c r="C134" s="184"/>
      <c r="D134" s="184"/>
      <c r="E134" s="184"/>
      <c r="F134" s="184"/>
      <c r="G134" s="8">
        <v>126</v>
      </c>
      <c r="H134" s="91">
        <f>H75+H99+H106+H118+H133</f>
        <v>82736619</v>
      </c>
      <c r="I134" s="91">
        <f>I75+I99+I106+I118+I133</f>
        <v>83440005</v>
      </c>
    </row>
    <row r="135" spans="1:9" x14ac:dyDescent="0.2">
      <c r="A135" s="183" t="s">
        <v>100</v>
      </c>
      <c r="B135" s="183"/>
      <c r="C135" s="183"/>
      <c r="D135" s="183"/>
      <c r="E135" s="183"/>
      <c r="F135" s="183"/>
      <c r="G135" s="7">
        <v>127</v>
      </c>
      <c r="H135" s="90">
        <v>13269918</v>
      </c>
      <c r="I135" s="90">
        <v>21855828</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27" zoomScale="85" zoomScaleNormal="115" zoomScaleSheetLayoutView="85" workbookViewId="0">
      <selection activeCell="K90" sqref="K9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470</v>
      </c>
      <c r="B2" s="222"/>
      <c r="C2" s="222"/>
      <c r="D2" s="222"/>
      <c r="E2" s="222"/>
      <c r="F2" s="222"/>
      <c r="G2" s="222"/>
      <c r="H2" s="222"/>
      <c r="I2" s="222"/>
    </row>
    <row r="3" spans="1:11" x14ac:dyDescent="0.2">
      <c r="A3" s="223" t="s">
        <v>440</v>
      </c>
      <c r="B3" s="224"/>
      <c r="C3" s="224"/>
      <c r="D3" s="224"/>
      <c r="E3" s="224"/>
      <c r="F3" s="224"/>
      <c r="G3" s="224"/>
      <c r="H3" s="224"/>
      <c r="I3" s="224"/>
      <c r="J3" s="225"/>
      <c r="K3" s="225"/>
    </row>
    <row r="4" spans="1:11" x14ac:dyDescent="0.2">
      <c r="A4" s="226" t="s">
        <v>468</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27518789</v>
      </c>
      <c r="I8" s="94">
        <f>SUM(I9:I13)</f>
        <v>15018227</v>
      </c>
      <c r="J8" s="94">
        <f>SUM(J9:J13)</f>
        <v>26845961</v>
      </c>
      <c r="K8" s="94">
        <f>SUM(K9:K13)</f>
        <v>14403729</v>
      </c>
    </row>
    <row r="9" spans="1:11" ht="12.75" customHeight="1" x14ac:dyDescent="0.2">
      <c r="A9" s="182" t="s">
        <v>115</v>
      </c>
      <c r="B9" s="182"/>
      <c r="C9" s="182"/>
      <c r="D9" s="182"/>
      <c r="E9" s="182"/>
      <c r="F9" s="182"/>
      <c r="G9" s="7">
        <v>2</v>
      </c>
      <c r="H9" s="95">
        <v>676951</v>
      </c>
      <c r="I9" s="95">
        <v>59127</v>
      </c>
      <c r="J9" s="95">
        <v>993050</v>
      </c>
      <c r="K9" s="95">
        <v>411253</v>
      </c>
    </row>
    <row r="10" spans="1:11" ht="12.75" customHeight="1" x14ac:dyDescent="0.2">
      <c r="A10" s="182" t="s">
        <v>438</v>
      </c>
      <c r="B10" s="182"/>
      <c r="C10" s="182"/>
      <c r="D10" s="182"/>
      <c r="E10" s="182"/>
      <c r="F10" s="182"/>
      <c r="G10" s="7">
        <v>3</v>
      </c>
      <c r="H10" s="95">
        <v>23992340</v>
      </c>
      <c r="I10" s="95">
        <v>12511927</v>
      </c>
      <c r="J10" s="95">
        <v>22283840</v>
      </c>
      <c r="K10" s="95">
        <v>10773087</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68924</v>
      </c>
      <c r="I12" s="95">
        <v>35400</v>
      </c>
      <c r="J12" s="95">
        <v>73468</v>
      </c>
      <c r="K12" s="95">
        <v>47045</v>
      </c>
    </row>
    <row r="13" spans="1:11" ht="12.75" customHeight="1" x14ac:dyDescent="0.2">
      <c r="A13" s="182" t="s">
        <v>118</v>
      </c>
      <c r="B13" s="182"/>
      <c r="C13" s="182"/>
      <c r="D13" s="182"/>
      <c r="E13" s="182"/>
      <c r="F13" s="182"/>
      <c r="G13" s="7">
        <v>6</v>
      </c>
      <c r="H13" s="95">
        <v>2780574</v>
      </c>
      <c r="I13" s="95">
        <v>2411773</v>
      </c>
      <c r="J13" s="95">
        <v>3495603</v>
      </c>
      <c r="K13" s="95">
        <v>3172344</v>
      </c>
    </row>
    <row r="14" spans="1:11" ht="12.75" customHeight="1" x14ac:dyDescent="0.2">
      <c r="A14" s="213" t="s">
        <v>351</v>
      </c>
      <c r="B14" s="213"/>
      <c r="C14" s="213"/>
      <c r="D14" s="213"/>
      <c r="E14" s="213"/>
      <c r="F14" s="213"/>
      <c r="G14" s="8">
        <v>7</v>
      </c>
      <c r="H14" s="94">
        <f>H15+H16+H20+H24+H25+H26+H29+H36</f>
        <v>24460490</v>
      </c>
      <c r="I14" s="94">
        <f>I15+I16+I20+I24+I25+I26+I29+I36</f>
        <v>13386080</v>
      </c>
      <c r="J14" s="94">
        <f>J15+J16+J20+J24+J25+J26+J29+J36</f>
        <v>22823121</v>
      </c>
      <c r="K14" s="94">
        <f>K15+K16+K20+K24+K25+K26+K29+K36</f>
        <v>12707998</v>
      </c>
    </row>
    <row r="15" spans="1:11" ht="12.75" customHeight="1" x14ac:dyDescent="0.2">
      <c r="A15" s="182" t="s">
        <v>104</v>
      </c>
      <c r="B15" s="182"/>
      <c r="C15" s="182"/>
      <c r="D15" s="182"/>
      <c r="E15" s="182"/>
      <c r="F15" s="182"/>
      <c r="G15" s="7">
        <v>8</v>
      </c>
      <c r="H15" s="95">
        <v>5602993</v>
      </c>
      <c r="I15" s="95">
        <v>2757005</v>
      </c>
      <c r="J15" s="95">
        <v>3712727</v>
      </c>
      <c r="K15" s="95">
        <v>2282296</v>
      </c>
    </row>
    <row r="16" spans="1:11" ht="12.75" customHeight="1" x14ac:dyDescent="0.2">
      <c r="A16" s="186" t="s">
        <v>420</v>
      </c>
      <c r="B16" s="186"/>
      <c r="C16" s="186"/>
      <c r="D16" s="186"/>
      <c r="E16" s="186"/>
      <c r="F16" s="186"/>
      <c r="G16" s="8">
        <v>9</v>
      </c>
      <c r="H16" s="94">
        <f>SUM(H17:H19)</f>
        <v>11464612</v>
      </c>
      <c r="I16" s="94">
        <f>SUM(I17:I19)</f>
        <v>6699777</v>
      </c>
      <c r="J16" s="94">
        <f>SUM(J17:J19)</f>
        <v>11949834</v>
      </c>
      <c r="K16" s="94">
        <f>SUM(K17:K19)</f>
        <v>6705026</v>
      </c>
    </row>
    <row r="17" spans="1:11" ht="12.75" customHeight="1" x14ac:dyDescent="0.2">
      <c r="A17" s="216" t="s">
        <v>119</v>
      </c>
      <c r="B17" s="216"/>
      <c r="C17" s="216"/>
      <c r="D17" s="216"/>
      <c r="E17" s="216"/>
      <c r="F17" s="216"/>
      <c r="G17" s="7">
        <v>10</v>
      </c>
      <c r="H17" s="95">
        <v>5521702</v>
      </c>
      <c r="I17" s="95">
        <v>3492425</v>
      </c>
      <c r="J17" s="95">
        <v>5845812</v>
      </c>
      <c r="K17" s="95">
        <v>3474473</v>
      </c>
    </row>
    <row r="18" spans="1:11" ht="12.75" customHeight="1" x14ac:dyDescent="0.2">
      <c r="A18" s="216" t="s">
        <v>120</v>
      </c>
      <c r="B18" s="216"/>
      <c r="C18" s="216"/>
      <c r="D18" s="216"/>
      <c r="E18" s="216"/>
      <c r="F18" s="216"/>
      <c r="G18" s="7">
        <v>11</v>
      </c>
      <c r="H18" s="95">
        <v>4126457</v>
      </c>
      <c r="I18" s="95">
        <v>2148737</v>
      </c>
      <c r="J18" s="95">
        <v>4239972</v>
      </c>
      <c r="K18" s="95">
        <v>2185312</v>
      </c>
    </row>
    <row r="19" spans="1:11" ht="12.75" customHeight="1" x14ac:dyDescent="0.2">
      <c r="A19" s="216" t="s">
        <v>121</v>
      </c>
      <c r="B19" s="216"/>
      <c r="C19" s="216"/>
      <c r="D19" s="216"/>
      <c r="E19" s="216"/>
      <c r="F19" s="216"/>
      <c r="G19" s="7">
        <v>12</v>
      </c>
      <c r="H19" s="95">
        <v>1816453</v>
      </c>
      <c r="I19" s="95">
        <v>1058615</v>
      </c>
      <c r="J19" s="95">
        <v>1864050</v>
      </c>
      <c r="K19" s="95">
        <v>1045241</v>
      </c>
    </row>
    <row r="20" spans="1:11" ht="12.75" customHeight="1" x14ac:dyDescent="0.2">
      <c r="A20" s="186" t="s">
        <v>421</v>
      </c>
      <c r="B20" s="186"/>
      <c r="C20" s="186"/>
      <c r="D20" s="186"/>
      <c r="E20" s="186"/>
      <c r="F20" s="186"/>
      <c r="G20" s="8">
        <v>13</v>
      </c>
      <c r="H20" s="94">
        <f>SUM(H21:H23)</f>
        <v>5187263</v>
      </c>
      <c r="I20" s="94">
        <f>SUM(I21:I23)</f>
        <v>2713307</v>
      </c>
      <c r="J20" s="94">
        <f>SUM(J21:J23)</f>
        <v>5094819</v>
      </c>
      <c r="K20" s="94">
        <f>SUM(K21:K23)</f>
        <v>2616573</v>
      </c>
    </row>
    <row r="21" spans="1:11" ht="12.75" customHeight="1" x14ac:dyDescent="0.2">
      <c r="A21" s="216" t="s">
        <v>105</v>
      </c>
      <c r="B21" s="216"/>
      <c r="C21" s="216"/>
      <c r="D21" s="216"/>
      <c r="E21" s="216"/>
      <c r="F21" s="216"/>
      <c r="G21" s="7">
        <v>14</v>
      </c>
      <c r="H21" s="95">
        <v>3210515</v>
      </c>
      <c r="I21" s="95">
        <v>1664886</v>
      </c>
      <c r="J21" s="95">
        <v>3122885</v>
      </c>
      <c r="K21" s="95">
        <v>1608279</v>
      </c>
    </row>
    <row r="22" spans="1:11" ht="12.75" customHeight="1" x14ac:dyDescent="0.2">
      <c r="A22" s="216" t="s">
        <v>106</v>
      </c>
      <c r="B22" s="216"/>
      <c r="C22" s="216"/>
      <c r="D22" s="216"/>
      <c r="E22" s="216"/>
      <c r="F22" s="216"/>
      <c r="G22" s="7">
        <v>15</v>
      </c>
      <c r="H22" s="95">
        <v>1376190</v>
      </c>
      <c r="I22" s="95">
        <v>733922</v>
      </c>
      <c r="J22" s="95">
        <v>1365238</v>
      </c>
      <c r="K22" s="95">
        <v>693070</v>
      </c>
    </row>
    <row r="23" spans="1:11" ht="12.75" customHeight="1" x14ac:dyDescent="0.2">
      <c r="A23" s="216" t="s">
        <v>107</v>
      </c>
      <c r="B23" s="216"/>
      <c r="C23" s="216"/>
      <c r="D23" s="216"/>
      <c r="E23" s="216"/>
      <c r="F23" s="216"/>
      <c r="G23" s="7">
        <v>16</v>
      </c>
      <c r="H23" s="95">
        <v>600558</v>
      </c>
      <c r="I23" s="95">
        <v>314499</v>
      </c>
      <c r="J23" s="95">
        <v>606696</v>
      </c>
      <c r="K23" s="95">
        <v>315224</v>
      </c>
    </row>
    <row r="24" spans="1:11" ht="12.75" customHeight="1" x14ac:dyDescent="0.2">
      <c r="A24" s="182" t="s">
        <v>108</v>
      </c>
      <c r="B24" s="182"/>
      <c r="C24" s="182"/>
      <c r="D24" s="182"/>
      <c r="E24" s="182"/>
      <c r="F24" s="182"/>
      <c r="G24" s="7">
        <v>17</v>
      </c>
      <c r="H24" s="95">
        <v>1262181</v>
      </c>
      <c r="I24" s="95">
        <v>622913</v>
      </c>
      <c r="J24" s="95">
        <v>1248108</v>
      </c>
      <c r="K24" s="95">
        <v>626796</v>
      </c>
    </row>
    <row r="25" spans="1:11" ht="12.75" customHeight="1" x14ac:dyDescent="0.2">
      <c r="A25" s="182" t="s">
        <v>109</v>
      </c>
      <c r="B25" s="182"/>
      <c r="C25" s="182"/>
      <c r="D25" s="182"/>
      <c r="E25" s="182"/>
      <c r="F25" s="182"/>
      <c r="G25" s="7">
        <v>18</v>
      </c>
      <c r="H25" s="95">
        <v>861271</v>
      </c>
      <c r="I25" s="95">
        <v>527480</v>
      </c>
      <c r="J25" s="95">
        <v>766490</v>
      </c>
      <c r="K25" s="95">
        <v>460900</v>
      </c>
    </row>
    <row r="26" spans="1:11" ht="12.75" customHeight="1" x14ac:dyDescent="0.2">
      <c r="A26" s="186" t="s">
        <v>422</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423</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82170</v>
      </c>
      <c r="I36" s="95">
        <v>65598</v>
      </c>
      <c r="J36" s="95">
        <v>51143</v>
      </c>
      <c r="K36" s="95">
        <v>16407</v>
      </c>
    </row>
    <row r="37" spans="1:11" ht="12.75" customHeight="1" x14ac:dyDescent="0.2">
      <c r="A37" s="213" t="s">
        <v>352</v>
      </c>
      <c r="B37" s="213"/>
      <c r="C37" s="213"/>
      <c r="D37" s="213"/>
      <c r="E37" s="213"/>
      <c r="F37" s="213"/>
      <c r="G37" s="8">
        <v>30</v>
      </c>
      <c r="H37" s="94">
        <f>SUM(H38:H47)</f>
        <v>43529</v>
      </c>
      <c r="I37" s="94">
        <f>SUM(I38:I47)</f>
        <v>25901</v>
      </c>
      <c r="J37" s="94">
        <f>SUM(J38:J47)</f>
        <v>31313</v>
      </c>
      <c r="K37" s="94">
        <f>SUM(K38:K47)</f>
        <v>15520</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22311</v>
      </c>
      <c r="I41" s="95">
        <v>11088</v>
      </c>
      <c r="J41" s="95">
        <v>26971</v>
      </c>
      <c r="K41" s="95">
        <v>13527</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11067</v>
      </c>
      <c r="I44" s="95">
        <v>9919</v>
      </c>
      <c r="J44" s="95">
        <v>4033</v>
      </c>
      <c r="K44" s="95">
        <v>1858</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10151</v>
      </c>
      <c r="I47" s="95">
        <v>4894</v>
      </c>
      <c r="J47" s="95">
        <v>309</v>
      </c>
      <c r="K47" s="95">
        <v>135</v>
      </c>
    </row>
    <row r="48" spans="1:11" ht="12.75" customHeight="1" x14ac:dyDescent="0.2">
      <c r="A48" s="213" t="s">
        <v>353</v>
      </c>
      <c r="B48" s="213"/>
      <c r="C48" s="213"/>
      <c r="D48" s="213"/>
      <c r="E48" s="213"/>
      <c r="F48" s="213"/>
      <c r="G48" s="8">
        <v>41</v>
      </c>
      <c r="H48" s="94">
        <f>SUM(H49:H55)</f>
        <v>167994</v>
      </c>
      <c r="I48" s="94">
        <f>SUM(I49:I55)</f>
        <v>71852</v>
      </c>
      <c r="J48" s="94">
        <f>SUM(J49:J55)</f>
        <v>154919</v>
      </c>
      <c r="K48" s="94">
        <f>SUM(K49:K55)</f>
        <v>75639</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164857</v>
      </c>
      <c r="I51" s="95">
        <v>70831</v>
      </c>
      <c r="J51" s="95">
        <v>142360</v>
      </c>
      <c r="K51" s="95">
        <v>63139</v>
      </c>
    </row>
    <row r="52" spans="1:11" ht="12.75" customHeight="1" x14ac:dyDescent="0.2">
      <c r="A52" s="206" t="s">
        <v>143</v>
      </c>
      <c r="B52" s="206"/>
      <c r="C52" s="206"/>
      <c r="D52" s="206"/>
      <c r="E52" s="206"/>
      <c r="F52" s="206"/>
      <c r="G52" s="7">
        <v>45</v>
      </c>
      <c r="H52" s="95">
        <v>0</v>
      </c>
      <c r="I52" s="95">
        <v>0</v>
      </c>
      <c r="J52" s="95">
        <v>0</v>
      </c>
      <c r="K52" s="95">
        <v>0</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3137</v>
      </c>
      <c r="I55" s="95">
        <v>1021</v>
      </c>
      <c r="J55" s="95">
        <v>12559</v>
      </c>
      <c r="K55" s="95">
        <v>12500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27562318</v>
      </c>
      <c r="I60" s="94">
        <f t="shared" ref="I60:K60" si="0">I8+I37+I56+I57</f>
        <v>15044128</v>
      </c>
      <c r="J60" s="94">
        <f t="shared" si="0"/>
        <v>26877274</v>
      </c>
      <c r="K60" s="94">
        <f t="shared" si="0"/>
        <v>14419249</v>
      </c>
    </row>
    <row r="61" spans="1:11" ht="12.75" customHeight="1" x14ac:dyDescent="0.2">
      <c r="A61" s="213" t="s">
        <v>355</v>
      </c>
      <c r="B61" s="213"/>
      <c r="C61" s="213"/>
      <c r="D61" s="213"/>
      <c r="E61" s="213"/>
      <c r="F61" s="213"/>
      <c r="G61" s="8">
        <v>54</v>
      </c>
      <c r="H61" s="94">
        <f>H14+H48+H58+H59</f>
        <v>24628484</v>
      </c>
      <c r="I61" s="94">
        <f t="shared" ref="I61:K61" si="1">I14+I48+I58+I59</f>
        <v>13457932</v>
      </c>
      <c r="J61" s="94">
        <f t="shared" si="1"/>
        <v>22978040</v>
      </c>
      <c r="K61" s="94">
        <f t="shared" si="1"/>
        <v>12783637</v>
      </c>
    </row>
    <row r="62" spans="1:11" ht="12.75" customHeight="1" x14ac:dyDescent="0.2">
      <c r="A62" s="213" t="s">
        <v>356</v>
      </c>
      <c r="B62" s="213"/>
      <c r="C62" s="213"/>
      <c r="D62" s="213"/>
      <c r="E62" s="213"/>
      <c r="F62" s="213"/>
      <c r="G62" s="8">
        <v>55</v>
      </c>
      <c r="H62" s="94">
        <f>H60-H61</f>
        <v>2933834</v>
      </c>
      <c r="I62" s="94">
        <f t="shared" ref="I62:K62" si="2">I60-I61</f>
        <v>1586196</v>
      </c>
      <c r="J62" s="94">
        <f t="shared" si="2"/>
        <v>3899234</v>
      </c>
      <c r="K62" s="94">
        <f t="shared" si="2"/>
        <v>1635612</v>
      </c>
    </row>
    <row r="63" spans="1:11" ht="12.75" customHeight="1" x14ac:dyDescent="0.2">
      <c r="A63" s="214" t="s">
        <v>357</v>
      </c>
      <c r="B63" s="214"/>
      <c r="C63" s="214"/>
      <c r="D63" s="214"/>
      <c r="E63" s="214"/>
      <c r="F63" s="214"/>
      <c r="G63" s="8">
        <v>56</v>
      </c>
      <c r="H63" s="94">
        <f>+IF((H60-H61)&gt;0,(H60-H61),0)</f>
        <v>2933834</v>
      </c>
      <c r="I63" s="94">
        <f t="shared" ref="I63:K63" si="3">+IF((I60-I61)&gt;0,(I60-I61),0)</f>
        <v>1586196</v>
      </c>
      <c r="J63" s="94">
        <f t="shared" si="3"/>
        <v>3899234</v>
      </c>
      <c r="K63" s="94">
        <f t="shared" si="3"/>
        <v>1635612</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0</v>
      </c>
      <c r="I65" s="95">
        <v>0</v>
      </c>
      <c r="J65" s="95">
        <v>0</v>
      </c>
      <c r="K65" s="95">
        <v>0</v>
      </c>
    </row>
    <row r="66" spans="1:11" ht="12.75" customHeight="1" x14ac:dyDescent="0.2">
      <c r="A66" s="213" t="s">
        <v>359</v>
      </c>
      <c r="B66" s="213"/>
      <c r="C66" s="213"/>
      <c r="D66" s="213"/>
      <c r="E66" s="213"/>
      <c r="F66" s="213"/>
      <c r="G66" s="8">
        <v>59</v>
      </c>
      <c r="H66" s="94">
        <f>H62-H65</f>
        <v>2933834</v>
      </c>
      <c r="I66" s="94">
        <f t="shared" ref="I66:K66" si="5">I62-I65</f>
        <v>1586196</v>
      </c>
      <c r="J66" s="94">
        <f t="shared" si="5"/>
        <v>3899234</v>
      </c>
      <c r="K66" s="94">
        <f t="shared" si="5"/>
        <v>1635612</v>
      </c>
    </row>
    <row r="67" spans="1:11" ht="12.75" customHeight="1" x14ac:dyDescent="0.2">
      <c r="A67" s="214" t="s">
        <v>360</v>
      </c>
      <c r="B67" s="214"/>
      <c r="C67" s="214"/>
      <c r="D67" s="214"/>
      <c r="E67" s="214"/>
      <c r="F67" s="214"/>
      <c r="G67" s="8">
        <v>60</v>
      </c>
      <c r="H67" s="94">
        <f>+IF((H62-H65)&gt;0,(H62-H65),0)</f>
        <v>2933834</v>
      </c>
      <c r="I67" s="94">
        <f t="shared" ref="I67:K67" si="6">+IF((I62-I65)&gt;0,(I62-I65),0)</f>
        <v>1586196</v>
      </c>
      <c r="J67" s="94">
        <f t="shared" si="6"/>
        <v>3899234</v>
      </c>
      <c r="K67" s="94">
        <f t="shared" si="6"/>
        <v>1635612</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2933834</v>
      </c>
      <c r="I89" s="99">
        <v>1586196</v>
      </c>
      <c r="J89" s="99">
        <v>3899234</v>
      </c>
      <c r="K89" s="99">
        <v>1635612</v>
      </c>
    </row>
    <row r="90" spans="1:11" ht="24" customHeight="1" x14ac:dyDescent="0.2">
      <c r="A90" s="184" t="s">
        <v>419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424</v>
      </c>
      <c r="B91" s="204"/>
      <c r="C91" s="204"/>
      <c r="D91" s="204"/>
      <c r="E91" s="204"/>
      <c r="F91" s="204"/>
      <c r="G91" s="8">
        <v>80</v>
      </c>
      <c r="H91" s="100">
        <f>SUM(H92:H96)</f>
        <v>0</v>
      </c>
      <c r="I91" s="100">
        <f>SUM(I92:I96)</f>
        <v>0</v>
      </c>
      <c r="J91" s="100">
        <f>SUM(J92:J96)</f>
        <v>0</v>
      </c>
      <c r="K91" s="100">
        <f>SUM(K92:K96)</f>
        <v>0</v>
      </c>
    </row>
    <row r="92" spans="1:11" ht="25.5" customHeight="1" x14ac:dyDescent="0.2">
      <c r="A92" s="206" t="s">
        <v>373</v>
      </c>
      <c r="B92" s="206"/>
      <c r="C92" s="206"/>
      <c r="D92" s="206"/>
      <c r="E92" s="206"/>
      <c r="F92" s="206"/>
      <c r="G92" s="7">
        <v>81</v>
      </c>
      <c r="H92" s="99">
        <v>0</v>
      </c>
      <c r="I92" s="99">
        <v>0</v>
      </c>
      <c r="J92" s="99">
        <v>0</v>
      </c>
      <c r="K92" s="99">
        <v>0</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448</v>
      </c>
      <c r="B98" s="204"/>
      <c r="C98" s="204"/>
      <c r="D98" s="204"/>
      <c r="E98" s="204"/>
      <c r="F98" s="204"/>
      <c r="G98" s="8">
        <v>87</v>
      </c>
      <c r="H98" s="100">
        <f>SUM(H99:H107)</f>
        <v>0</v>
      </c>
      <c r="I98" s="100">
        <f>SUM(I99:I107)</f>
        <v>0</v>
      </c>
      <c r="J98" s="100">
        <f>SUM(J99:J107)</f>
        <v>0</v>
      </c>
      <c r="K98" s="100">
        <f>SUM(K99:K107)</f>
        <v>0</v>
      </c>
    </row>
    <row r="99" spans="1:11" x14ac:dyDescent="0.2">
      <c r="A99" s="205" t="s">
        <v>159</v>
      </c>
      <c r="B99" s="205"/>
      <c r="C99" s="205"/>
      <c r="D99" s="205"/>
      <c r="E99" s="205"/>
      <c r="F99" s="205"/>
      <c r="G99" s="7">
        <v>88</v>
      </c>
      <c r="H99" s="99">
        <v>0</v>
      </c>
      <c r="I99" s="99">
        <v>0</v>
      </c>
      <c r="J99" s="99">
        <v>0</v>
      </c>
      <c r="K99" s="99">
        <v>0</v>
      </c>
    </row>
    <row r="100" spans="1:11" x14ac:dyDescent="0.2">
      <c r="A100" s="205" t="s">
        <v>442</v>
      </c>
      <c r="B100" s="205"/>
      <c r="C100" s="205"/>
      <c r="D100" s="205"/>
      <c r="E100" s="205"/>
      <c r="F100" s="205"/>
      <c r="G100" s="7">
        <v>89</v>
      </c>
      <c r="H100" s="99">
        <v>0</v>
      </c>
      <c r="I100" s="99">
        <v>0</v>
      </c>
      <c r="J100" s="99">
        <v>0</v>
      </c>
      <c r="K100" s="99">
        <v>0</v>
      </c>
    </row>
    <row r="101" spans="1:11" ht="36" customHeight="1" x14ac:dyDescent="0.2">
      <c r="A101" s="206" t="s">
        <v>443</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444</v>
      </c>
      <c r="B105" s="206"/>
      <c r="C105" s="206"/>
      <c r="D105" s="206"/>
      <c r="E105" s="206"/>
      <c r="F105" s="206"/>
      <c r="G105" s="7">
        <v>94</v>
      </c>
      <c r="H105" s="99">
        <v>0</v>
      </c>
      <c r="I105" s="99">
        <v>0</v>
      </c>
      <c r="J105" s="99">
        <v>0</v>
      </c>
      <c r="K105" s="99">
        <v>0</v>
      </c>
    </row>
    <row r="106" spans="1:11" ht="26.25" customHeight="1" x14ac:dyDescent="0.2">
      <c r="A106" s="206" t="s">
        <v>445</v>
      </c>
      <c r="B106" s="206"/>
      <c r="C106" s="206"/>
      <c r="D106" s="206"/>
      <c r="E106" s="206"/>
      <c r="F106" s="206"/>
      <c r="G106" s="7">
        <v>95</v>
      </c>
      <c r="H106" s="99">
        <v>0</v>
      </c>
      <c r="I106" s="99">
        <v>0</v>
      </c>
      <c r="J106" s="99">
        <v>0</v>
      </c>
      <c r="K106" s="99">
        <v>0</v>
      </c>
    </row>
    <row r="107" spans="1:11" x14ac:dyDescent="0.2">
      <c r="A107" s="206" t="s">
        <v>446</v>
      </c>
      <c r="B107" s="206"/>
      <c r="C107" s="206"/>
      <c r="D107" s="206"/>
      <c r="E107" s="206"/>
      <c r="F107" s="206"/>
      <c r="G107" s="7">
        <v>96</v>
      </c>
      <c r="H107" s="99">
        <v>0</v>
      </c>
      <c r="I107" s="99">
        <v>0</v>
      </c>
      <c r="J107" s="99">
        <v>0</v>
      </c>
      <c r="K107" s="99">
        <v>0</v>
      </c>
    </row>
    <row r="108" spans="1:11" ht="24.75" customHeight="1" x14ac:dyDescent="0.2">
      <c r="A108" s="206" t="s">
        <v>447</v>
      </c>
      <c r="B108" s="206"/>
      <c r="C108" s="206"/>
      <c r="D108" s="206"/>
      <c r="E108" s="206"/>
      <c r="F108" s="206"/>
      <c r="G108" s="7">
        <v>97</v>
      </c>
      <c r="H108" s="99">
        <v>0</v>
      </c>
      <c r="I108" s="99">
        <v>0</v>
      </c>
      <c r="J108" s="99">
        <v>0</v>
      </c>
      <c r="K108" s="99">
        <v>0</v>
      </c>
    </row>
    <row r="109" spans="1:11" ht="22.9" customHeight="1" x14ac:dyDescent="0.2">
      <c r="A109" s="184" t="s">
        <v>449</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450</v>
      </c>
      <c r="B110" s="184"/>
      <c r="C110" s="184"/>
      <c r="D110" s="184"/>
      <c r="E110" s="184"/>
      <c r="F110" s="184"/>
      <c r="G110" s="8">
        <v>99</v>
      </c>
      <c r="H110" s="98">
        <f>H89+H109</f>
        <v>2933834</v>
      </c>
      <c r="I110" s="98">
        <f t="shared" ref="I110:K110" si="9">I89+I109</f>
        <v>1586196</v>
      </c>
      <c r="J110" s="98">
        <f t="shared" si="9"/>
        <v>3899234</v>
      </c>
      <c r="K110" s="98">
        <f t="shared" si="9"/>
        <v>1635612</v>
      </c>
    </row>
    <row r="111" spans="1:11" x14ac:dyDescent="0.2">
      <c r="A111" s="207" t="s">
        <v>163</v>
      </c>
      <c r="B111" s="207"/>
      <c r="C111" s="207"/>
      <c r="D111" s="207"/>
      <c r="E111" s="207"/>
      <c r="F111" s="207"/>
      <c r="G111" s="208"/>
      <c r="H111" s="208"/>
      <c r="I111" s="208"/>
      <c r="J111" s="209"/>
      <c r="K111" s="209"/>
    </row>
    <row r="112" spans="1:11" ht="26.45" customHeight="1" x14ac:dyDescent="0.2">
      <c r="A112" s="202" t="s">
        <v>379</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topLeftCell="A35" zoomScaleNormal="100" zoomScaleSheetLayoutView="100" workbookViewId="0">
      <selection activeCell="I54" sqref="I5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471</v>
      </c>
      <c r="B2" s="192"/>
      <c r="C2" s="192"/>
      <c r="D2" s="192"/>
      <c r="E2" s="192"/>
      <c r="F2" s="192"/>
      <c r="G2" s="192"/>
      <c r="H2" s="192"/>
      <c r="I2" s="192"/>
    </row>
    <row r="3" spans="1:9" x14ac:dyDescent="0.2">
      <c r="A3" s="242" t="s">
        <v>440</v>
      </c>
      <c r="B3" s="243"/>
      <c r="C3" s="243"/>
      <c r="D3" s="243"/>
      <c r="E3" s="243"/>
      <c r="F3" s="243"/>
      <c r="G3" s="243"/>
      <c r="H3" s="243"/>
      <c r="I3" s="243"/>
    </row>
    <row r="4" spans="1:9" x14ac:dyDescent="0.2">
      <c r="A4" s="241" t="s">
        <v>468</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2933834</v>
      </c>
      <c r="I8" s="101">
        <v>3899234</v>
      </c>
    </row>
    <row r="9" spans="1:9" ht="12.75" customHeight="1" x14ac:dyDescent="0.2">
      <c r="A9" s="237" t="s">
        <v>170</v>
      </c>
      <c r="B9" s="237"/>
      <c r="C9" s="237"/>
      <c r="D9" s="237"/>
      <c r="E9" s="237"/>
      <c r="F9" s="237"/>
      <c r="G9" s="32">
        <v>2</v>
      </c>
      <c r="H9" s="102">
        <f>H10+H11+H12+H13+H14+H15+H16+H17</f>
        <v>1262181</v>
      </c>
      <c r="I9" s="102">
        <f>I10+I11+I12+I13+I14+I15+I16+I17</f>
        <v>1248108</v>
      </c>
    </row>
    <row r="10" spans="1:9" ht="12.75" customHeight="1" x14ac:dyDescent="0.2">
      <c r="A10" s="216" t="s">
        <v>171</v>
      </c>
      <c r="B10" s="216"/>
      <c r="C10" s="216"/>
      <c r="D10" s="216"/>
      <c r="E10" s="216"/>
      <c r="F10" s="216"/>
      <c r="G10" s="31">
        <v>3</v>
      </c>
      <c r="H10" s="101">
        <v>1262181</v>
      </c>
      <c r="I10" s="101">
        <v>1248108</v>
      </c>
    </row>
    <row r="11" spans="1:9" ht="22.15" customHeight="1" x14ac:dyDescent="0.2">
      <c r="A11" s="216" t="s">
        <v>172</v>
      </c>
      <c r="B11" s="216"/>
      <c r="C11" s="216"/>
      <c r="D11" s="216"/>
      <c r="E11" s="216"/>
      <c r="F11" s="216"/>
      <c r="G11" s="31">
        <v>4</v>
      </c>
      <c r="H11" s="101">
        <v>0</v>
      </c>
      <c r="I11" s="101">
        <v>0</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0</v>
      </c>
      <c r="I13" s="101">
        <v>0</v>
      </c>
    </row>
    <row r="14" spans="1:9" ht="12.75" customHeight="1" x14ac:dyDescent="0.2">
      <c r="A14" s="216" t="s">
        <v>175</v>
      </c>
      <c r="B14" s="216"/>
      <c r="C14" s="216"/>
      <c r="D14" s="216"/>
      <c r="E14" s="216"/>
      <c r="F14" s="216"/>
      <c r="G14" s="31">
        <v>7</v>
      </c>
      <c r="H14" s="101">
        <v>0</v>
      </c>
      <c r="I14" s="101">
        <v>0</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0</v>
      </c>
      <c r="I17" s="101">
        <v>0</v>
      </c>
    </row>
    <row r="18" spans="1:9" ht="28.15" customHeight="1" x14ac:dyDescent="0.2">
      <c r="A18" s="233" t="s">
        <v>304</v>
      </c>
      <c r="B18" s="233"/>
      <c r="C18" s="233"/>
      <c r="D18" s="233"/>
      <c r="E18" s="233"/>
      <c r="F18" s="233"/>
      <c r="G18" s="32">
        <v>11</v>
      </c>
      <c r="H18" s="102">
        <f>H8+H9</f>
        <v>4196015</v>
      </c>
      <c r="I18" s="102">
        <f>I8+I9</f>
        <v>5147342</v>
      </c>
    </row>
    <row r="19" spans="1:9" ht="12.75" customHeight="1" x14ac:dyDescent="0.2">
      <c r="A19" s="237" t="s">
        <v>179</v>
      </c>
      <c r="B19" s="237"/>
      <c r="C19" s="237"/>
      <c r="D19" s="237"/>
      <c r="E19" s="237"/>
      <c r="F19" s="237"/>
      <c r="G19" s="32">
        <v>12</v>
      </c>
      <c r="H19" s="102">
        <f>H20+H21+H22+H23</f>
        <v>-3100666</v>
      </c>
      <c r="I19" s="102">
        <f>I20+I21+I22+I23</f>
        <v>-6392823</v>
      </c>
    </row>
    <row r="20" spans="1:9" ht="12.75" customHeight="1" x14ac:dyDescent="0.2">
      <c r="A20" s="216" t="s">
        <v>180</v>
      </c>
      <c r="B20" s="216"/>
      <c r="C20" s="216"/>
      <c r="D20" s="216"/>
      <c r="E20" s="216"/>
      <c r="F20" s="216"/>
      <c r="G20" s="31">
        <v>13</v>
      </c>
      <c r="H20" s="101">
        <v>-3999178</v>
      </c>
      <c r="I20" s="101">
        <v>-3843614</v>
      </c>
    </row>
    <row r="21" spans="1:9" ht="12.75" customHeight="1" x14ac:dyDescent="0.2">
      <c r="A21" s="216" t="s">
        <v>181</v>
      </c>
      <c r="B21" s="216"/>
      <c r="C21" s="216"/>
      <c r="D21" s="216"/>
      <c r="E21" s="216"/>
      <c r="F21" s="216"/>
      <c r="G21" s="31">
        <v>14</v>
      </c>
      <c r="H21" s="101">
        <v>-4268397</v>
      </c>
      <c r="I21" s="101">
        <v>-4967943</v>
      </c>
    </row>
    <row r="22" spans="1:9" ht="12.75" customHeight="1" x14ac:dyDescent="0.2">
      <c r="A22" s="216" t="s">
        <v>182</v>
      </c>
      <c r="B22" s="216"/>
      <c r="C22" s="216"/>
      <c r="D22" s="216"/>
      <c r="E22" s="216"/>
      <c r="F22" s="216"/>
      <c r="G22" s="31">
        <v>15</v>
      </c>
      <c r="H22" s="101">
        <v>5166909</v>
      </c>
      <c r="I22" s="101">
        <v>2418734</v>
      </c>
    </row>
    <row r="23" spans="1:9" ht="12.75" customHeight="1" x14ac:dyDescent="0.2">
      <c r="A23" s="216" t="s">
        <v>183</v>
      </c>
      <c r="B23" s="216"/>
      <c r="C23" s="216"/>
      <c r="D23" s="216"/>
      <c r="E23" s="216"/>
      <c r="F23" s="216"/>
      <c r="G23" s="31">
        <v>16</v>
      </c>
      <c r="H23" s="101">
        <v>0</v>
      </c>
      <c r="I23" s="101">
        <v>0</v>
      </c>
    </row>
    <row r="24" spans="1:9" ht="12.75" customHeight="1" x14ac:dyDescent="0.2">
      <c r="A24" s="233" t="s">
        <v>184</v>
      </c>
      <c r="B24" s="233"/>
      <c r="C24" s="233"/>
      <c r="D24" s="233"/>
      <c r="E24" s="233"/>
      <c r="F24" s="233"/>
      <c r="G24" s="32">
        <v>17</v>
      </c>
      <c r="H24" s="102">
        <f>H18+H19</f>
        <v>1095349</v>
      </c>
      <c r="I24" s="102">
        <f>I18+I19</f>
        <v>-1245481</v>
      </c>
    </row>
    <row r="25" spans="1:9" ht="12.75" customHeight="1" x14ac:dyDescent="0.2">
      <c r="A25" s="182" t="s">
        <v>185</v>
      </c>
      <c r="B25" s="182"/>
      <c r="C25" s="182"/>
      <c r="D25" s="182"/>
      <c r="E25" s="182"/>
      <c r="F25" s="182"/>
      <c r="G25" s="31">
        <v>18</v>
      </c>
      <c r="H25" s="101">
        <v>0</v>
      </c>
      <c r="I25" s="101">
        <v>0</v>
      </c>
    </row>
    <row r="26" spans="1:9" ht="12.75" customHeight="1" x14ac:dyDescent="0.2">
      <c r="A26" s="182" t="s">
        <v>186</v>
      </c>
      <c r="B26" s="182"/>
      <c r="C26" s="182"/>
      <c r="D26" s="182"/>
      <c r="E26" s="182"/>
      <c r="F26" s="182"/>
      <c r="G26" s="31">
        <v>19</v>
      </c>
      <c r="H26" s="101">
        <v>0</v>
      </c>
      <c r="I26" s="101">
        <v>0</v>
      </c>
    </row>
    <row r="27" spans="1:9" ht="25.9" customHeight="1" x14ac:dyDescent="0.2">
      <c r="A27" s="234" t="s">
        <v>187</v>
      </c>
      <c r="B27" s="234"/>
      <c r="C27" s="234"/>
      <c r="D27" s="234"/>
      <c r="E27" s="234"/>
      <c r="F27" s="234"/>
      <c r="G27" s="32">
        <v>20</v>
      </c>
      <c r="H27" s="102">
        <f>H24+H25+H26</f>
        <v>1095349</v>
      </c>
      <c r="I27" s="102">
        <f>I24+I25+I26</f>
        <v>-1245481</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24047</v>
      </c>
      <c r="I29" s="103">
        <v>15097</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0</v>
      </c>
      <c r="I31" s="103">
        <v>0</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45756</v>
      </c>
      <c r="I34" s="103">
        <v>41740</v>
      </c>
    </row>
    <row r="35" spans="1:9" ht="26.45" customHeight="1" x14ac:dyDescent="0.2">
      <c r="A35" s="233" t="s">
        <v>195</v>
      </c>
      <c r="B35" s="233"/>
      <c r="C35" s="233"/>
      <c r="D35" s="233"/>
      <c r="E35" s="233"/>
      <c r="F35" s="233"/>
      <c r="G35" s="32">
        <v>27</v>
      </c>
      <c r="H35" s="104">
        <f>H29+H30+H31+H32+H33+H34</f>
        <v>69803</v>
      </c>
      <c r="I35" s="104">
        <f>I29+I30+I31+I32+I33+I34</f>
        <v>56837</v>
      </c>
    </row>
    <row r="36" spans="1:9" ht="22.9" customHeight="1" x14ac:dyDescent="0.2">
      <c r="A36" s="182" t="s">
        <v>196</v>
      </c>
      <c r="B36" s="182"/>
      <c r="C36" s="182"/>
      <c r="D36" s="182"/>
      <c r="E36" s="182"/>
      <c r="F36" s="182"/>
      <c r="G36" s="31">
        <v>28</v>
      </c>
      <c r="H36" s="103">
        <v>-950284</v>
      </c>
      <c r="I36" s="103">
        <v>-1710944</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-950284</v>
      </c>
      <c r="I41" s="104">
        <f>I36+I37+I38+I39+I40</f>
        <v>-1710944</v>
      </c>
    </row>
    <row r="42" spans="1:9" ht="29.45" customHeight="1" x14ac:dyDescent="0.2">
      <c r="A42" s="234" t="s">
        <v>202</v>
      </c>
      <c r="B42" s="234"/>
      <c r="C42" s="234"/>
      <c r="D42" s="234"/>
      <c r="E42" s="234"/>
      <c r="F42" s="234"/>
      <c r="G42" s="32">
        <v>34</v>
      </c>
      <c r="H42" s="104">
        <f>H35+H41</f>
        <v>-880481</v>
      </c>
      <c r="I42" s="104">
        <f>I35+I41</f>
        <v>-1654107</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664490</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0</v>
      </c>
      <c r="I48" s="104">
        <f>I44+I45+I46+I47</f>
        <v>664490</v>
      </c>
    </row>
    <row r="49" spans="1:9" ht="24.6" customHeight="1" x14ac:dyDescent="0.2">
      <c r="A49" s="182" t="s">
        <v>303</v>
      </c>
      <c r="B49" s="182"/>
      <c r="C49" s="182"/>
      <c r="D49" s="182"/>
      <c r="E49" s="182"/>
      <c r="F49" s="182"/>
      <c r="G49" s="31">
        <v>40</v>
      </c>
      <c r="H49" s="103">
        <v>-1006383</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-24065</v>
      </c>
      <c r="I53" s="103">
        <v>-28181</v>
      </c>
    </row>
    <row r="54" spans="1:9" ht="30.6" customHeight="1" x14ac:dyDescent="0.2">
      <c r="A54" s="233" t="s">
        <v>213</v>
      </c>
      <c r="B54" s="233"/>
      <c r="C54" s="233"/>
      <c r="D54" s="233"/>
      <c r="E54" s="233"/>
      <c r="F54" s="233"/>
      <c r="G54" s="32">
        <v>45</v>
      </c>
      <c r="H54" s="104">
        <f>H49+H50+H51+H52+H53</f>
        <v>-1030448</v>
      </c>
      <c r="I54" s="104">
        <f>I49+I50+I51+I52+I53</f>
        <v>-28181</v>
      </c>
    </row>
    <row r="55" spans="1:9" ht="29.45" customHeight="1" x14ac:dyDescent="0.2">
      <c r="A55" s="234" t="s">
        <v>214</v>
      </c>
      <c r="B55" s="234"/>
      <c r="C55" s="234"/>
      <c r="D55" s="234"/>
      <c r="E55" s="234"/>
      <c r="F55" s="234"/>
      <c r="G55" s="32">
        <v>46</v>
      </c>
      <c r="H55" s="104">
        <f>H48+H54</f>
        <v>-1030448</v>
      </c>
      <c r="I55" s="104">
        <f>I48+I54</f>
        <v>636309</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-815580</v>
      </c>
      <c r="I57" s="104">
        <f>I27+I42+I55+I56</f>
        <v>-2263279</v>
      </c>
    </row>
    <row r="58" spans="1:9" x14ac:dyDescent="0.2">
      <c r="A58" s="236" t="s">
        <v>217</v>
      </c>
      <c r="B58" s="236"/>
      <c r="C58" s="236"/>
      <c r="D58" s="236"/>
      <c r="E58" s="236"/>
      <c r="F58" s="236"/>
      <c r="G58" s="31">
        <v>49</v>
      </c>
      <c r="H58" s="103">
        <v>3119612</v>
      </c>
      <c r="I58" s="103">
        <v>2639681</v>
      </c>
    </row>
    <row r="59" spans="1:9" ht="31.15" customHeight="1" x14ac:dyDescent="0.2">
      <c r="A59" s="234" t="s">
        <v>218</v>
      </c>
      <c r="B59" s="234"/>
      <c r="C59" s="234"/>
      <c r="D59" s="234"/>
      <c r="E59" s="234"/>
      <c r="F59" s="234"/>
      <c r="G59" s="32">
        <v>50</v>
      </c>
      <c r="H59" s="104">
        <f>H57+H58</f>
        <v>2304032</v>
      </c>
      <c r="I59" s="104">
        <f>I57+I58</f>
        <v>376402</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M50" sqref="M50"/>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439</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380</v>
      </c>
      <c r="B12" s="246"/>
      <c r="C12" s="246"/>
      <c r="D12" s="246"/>
      <c r="E12" s="246"/>
      <c r="F12" s="246"/>
      <c r="G12" s="11">
        <v>5</v>
      </c>
      <c r="H12" s="107">
        <v>0</v>
      </c>
      <c r="I12" s="107">
        <v>0</v>
      </c>
    </row>
    <row r="13" spans="1:9" ht="24.6" customHeight="1" x14ac:dyDescent="0.2">
      <c r="A13" s="247" t="s">
        <v>381</v>
      </c>
      <c r="B13" s="247"/>
      <c r="C13" s="247"/>
      <c r="D13" s="247"/>
      <c r="E13" s="247"/>
      <c r="F13" s="247"/>
      <c r="G13" s="25">
        <v>6</v>
      </c>
      <c r="H13" s="108">
        <f>SUM(H8:H12)</f>
        <v>0</v>
      </c>
      <c r="I13" s="108">
        <f>SUM(I8:I12)</f>
        <v>0</v>
      </c>
    </row>
    <row r="14" spans="1:9" ht="12.75" customHeight="1" x14ac:dyDescent="0.2">
      <c r="A14" s="246" t="s">
        <v>382</v>
      </c>
      <c r="B14" s="246"/>
      <c r="C14" s="246"/>
      <c r="D14" s="246"/>
      <c r="E14" s="246"/>
      <c r="F14" s="246"/>
      <c r="G14" s="11">
        <v>7</v>
      </c>
      <c r="H14" s="107">
        <v>0</v>
      </c>
      <c r="I14" s="107">
        <v>0</v>
      </c>
    </row>
    <row r="15" spans="1:9" ht="12.75" customHeight="1" x14ac:dyDescent="0.2">
      <c r="A15" s="246" t="s">
        <v>383</v>
      </c>
      <c r="B15" s="246"/>
      <c r="C15" s="246"/>
      <c r="D15" s="246"/>
      <c r="E15" s="246"/>
      <c r="F15" s="246"/>
      <c r="G15" s="11">
        <v>8</v>
      </c>
      <c r="H15" s="107">
        <v>0</v>
      </c>
      <c r="I15" s="107">
        <v>0</v>
      </c>
    </row>
    <row r="16" spans="1:9" ht="12.75" customHeight="1" x14ac:dyDescent="0.2">
      <c r="A16" s="246" t="s">
        <v>384</v>
      </c>
      <c r="B16" s="246"/>
      <c r="C16" s="246"/>
      <c r="D16" s="246"/>
      <c r="E16" s="246"/>
      <c r="F16" s="246"/>
      <c r="G16" s="11">
        <v>9</v>
      </c>
      <c r="H16" s="107">
        <v>0</v>
      </c>
      <c r="I16" s="107">
        <v>0</v>
      </c>
    </row>
    <row r="17" spans="1:9" ht="12.75" customHeight="1" x14ac:dyDescent="0.2">
      <c r="A17" s="246" t="s">
        <v>385</v>
      </c>
      <c r="B17" s="246"/>
      <c r="C17" s="246"/>
      <c r="D17" s="246"/>
      <c r="E17" s="246"/>
      <c r="F17" s="246"/>
      <c r="G17" s="11">
        <v>10</v>
      </c>
      <c r="H17" s="107">
        <v>0</v>
      </c>
      <c r="I17" s="107">
        <v>0</v>
      </c>
    </row>
    <row r="18" spans="1:9" ht="12.75" customHeight="1" x14ac:dyDescent="0.2">
      <c r="A18" s="246" t="s">
        <v>386</v>
      </c>
      <c r="B18" s="246"/>
      <c r="C18" s="246"/>
      <c r="D18" s="246"/>
      <c r="E18" s="246"/>
      <c r="F18" s="246"/>
      <c r="G18" s="11">
        <v>11</v>
      </c>
      <c r="H18" s="107">
        <v>0</v>
      </c>
      <c r="I18" s="107">
        <v>0</v>
      </c>
    </row>
    <row r="19" spans="1:9" ht="12.75" customHeight="1" x14ac:dyDescent="0.2">
      <c r="A19" s="246" t="s">
        <v>387</v>
      </c>
      <c r="B19" s="246"/>
      <c r="C19" s="246"/>
      <c r="D19" s="246"/>
      <c r="E19" s="246"/>
      <c r="F19" s="246"/>
      <c r="G19" s="11">
        <v>12</v>
      </c>
      <c r="H19" s="107">
        <v>0</v>
      </c>
      <c r="I19" s="107">
        <v>0</v>
      </c>
    </row>
    <row r="20" spans="1:9" ht="26.25" customHeight="1" x14ac:dyDescent="0.2">
      <c r="A20" s="247" t="s">
        <v>388</v>
      </c>
      <c r="B20" s="247"/>
      <c r="C20" s="247"/>
      <c r="D20" s="247"/>
      <c r="E20" s="247"/>
      <c r="F20" s="247"/>
      <c r="G20" s="25">
        <v>13</v>
      </c>
      <c r="H20" s="108">
        <f>SUM(H14:H19)</f>
        <v>0</v>
      </c>
      <c r="I20" s="108">
        <f>SUM(I14:I19)</f>
        <v>0</v>
      </c>
    </row>
    <row r="21" spans="1:9" ht="27.6" customHeight="1" x14ac:dyDescent="0.2">
      <c r="A21" s="255" t="s">
        <v>389</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390</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391</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392</v>
      </c>
      <c r="B35" s="252"/>
      <c r="C35" s="252"/>
      <c r="D35" s="252"/>
      <c r="E35" s="252"/>
      <c r="F35" s="252"/>
      <c r="G35" s="25">
        <v>27</v>
      </c>
      <c r="H35" s="110">
        <f>SUM(H30:H34)</f>
        <v>0</v>
      </c>
      <c r="I35" s="110">
        <f>SUM(I30:I34)</f>
        <v>0</v>
      </c>
    </row>
    <row r="36" spans="1:9" ht="28.15" customHeight="1" x14ac:dyDescent="0.2">
      <c r="A36" s="255" t="s">
        <v>393</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394</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395</v>
      </c>
      <c r="B48" s="252"/>
      <c r="C48" s="252"/>
      <c r="D48" s="252"/>
      <c r="E48" s="252"/>
      <c r="F48" s="252"/>
      <c r="G48" s="25">
        <v>39</v>
      </c>
      <c r="H48" s="110">
        <f>H47+H46+H45+H44+H43</f>
        <v>0</v>
      </c>
      <c r="I48" s="110">
        <f>I47+I46+I45+I44+I43</f>
        <v>0</v>
      </c>
    </row>
    <row r="49" spans="1:9" ht="25.9" customHeight="1" x14ac:dyDescent="0.2">
      <c r="A49" s="253" t="s">
        <v>425</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396</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397</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A32" zoomScale="80" zoomScaleNormal="100" zoomScaleSheetLayoutView="80" workbookViewId="0">
      <selection activeCell="W48" sqref="W4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440</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428</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429</v>
      </c>
      <c r="Y5" s="113">
        <v>20</v>
      </c>
      <c r="Z5" s="116" t="s">
        <v>430</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47159260</v>
      </c>
      <c r="I7" s="120">
        <v>1</v>
      </c>
      <c r="J7" s="120">
        <v>808113</v>
      </c>
      <c r="K7" s="120">
        <v>1155</v>
      </c>
      <c r="L7" s="120">
        <v>1155</v>
      </c>
      <c r="M7" s="120">
        <v>0</v>
      </c>
      <c r="N7" s="120">
        <v>0</v>
      </c>
      <c r="O7" s="120">
        <v>0</v>
      </c>
      <c r="P7" s="120">
        <v>0</v>
      </c>
      <c r="Q7" s="120">
        <v>0</v>
      </c>
      <c r="R7" s="120">
        <v>0</v>
      </c>
      <c r="S7" s="120">
        <v>0</v>
      </c>
      <c r="T7" s="120">
        <v>0</v>
      </c>
      <c r="U7" s="120">
        <v>0</v>
      </c>
      <c r="V7" s="120">
        <v>7952243</v>
      </c>
      <c r="W7" s="120">
        <v>1740194</v>
      </c>
      <c r="X7" s="122">
        <f>H7+I7+J7+K7-L7+M7+N7+O7+P7+Q7+R7+V7+W7+S7+T7+U7</f>
        <v>57659811</v>
      </c>
      <c r="Y7" s="120">
        <v>0</v>
      </c>
      <c r="Z7" s="122">
        <f>X7+Y7</f>
        <v>57659811</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47159260</v>
      </c>
      <c r="I10" s="122">
        <f t="shared" ref="I10:Z10" si="2">I7+I8+I9</f>
        <v>1</v>
      </c>
      <c r="J10" s="122">
        <f t="shared" si="2"/>
        <v>808113</v>
      </c>
      <c r="K10" s="122">
        <f>K7+K8+K9</f>
        <v>1155</v>
      </c>
      <c r="L10" s="122">
        <f t="shared" si="2"/>
        <v>1155</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7952243</v>
      </c>
      <c r="W10" s="122">
        <f>W7+W8+W9</f>
        <v>1740194</v>
      </c>
      <c r="X10" s="122">
        <f>X7+X8+X9</f>
        <v>57659811</v>
      </c>
      <c r="Y10" s="122">
        <f t="shared" si="2"/>
        <v>0</v>
      </c>
      <c r="Z10" s="122">
        <f t="shared" si="2"/>
        <v>57659811</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0</v>
      </c>
      <c r="X11" s="122">
        <f>H11+I11+J11+K11-L11+M11+N11+O11+P11+Q11+R11+V11+W11+S11+T11+U11</f>
        <v>0</v>
      </c>
      <c r="Y11" s="120">
        <v>0</v>
      </c>
      <c r="Z11" s="122">
        <f t="shared" ref="Z11:Z29" si="3">X11+Y11</f>
        <v>0</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401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87009</v>
      </c>
      <c r="K19" s="120">
        <v>0</v>
      </c>
      <c r="L19" s="120">
        <v>0</v>
      </c>
      <c r="M19" s="120">
        <v>0</v>
      </c>
      <c r="N19" s="120">
        <v>0</v>
      </c>
      <c r="O19" s="120">
        <v>0</v>
      </c>
      <c r="P19" s="120">
        <v>0</v>
      </c>
      <c r="Q19" s="120">
        <v>0</v>
      </c>
      <c r="R19" s="120">
        <v>0</v>
      </c>
      <c r="S19" s="120">
        <v>0</v>
      </c>
      <c r="T19" s="120">
        <v>0</v>
      </c>
      <c r="U19" s="120">
        <v>0</v>
      </c>
      <c r="V19" s="120">
        <v>652559</v>
      </c>
      <c r="W19" s="120">
        <v>1006959</v>
      </c>
      <c r="X19" s="122">
        <f t="shared" si="4"/>
        <v>1746527</v>
      </c>
      <c r="Y19" s="120">
        <v>0</v>
      </c>
      <c r="Z19" s="122">
        <f t="shared" si="3"/>
        <v>1746527</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402</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403</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404</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405</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406</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407</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2" t="s">
        <v>408</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409</v>
      </c>
      <c r="B30" s="263"/>
      <c r="C30" s="263"/>
      <c r="D30" s="263"/>
      <c r="E30" s="263"/>
      <c r="F30" s="263"/>
      <c r="G30" s="118">
        <v>24</v>
      </c>
      <c r="H30" s="122">
        <f>SUM(H10:H29)</f>
        <v>47159260</v>
      </c>
      <c r="I30" s="122">
        <f t="shared" ref="I30:Z30" si="5">SUM(I10:I29)</f>
        <v>1</v>
      </c>
      <c r="J30" s="122">
        <f t="shared" si="5"/>
        <v>895122</v>
      </c>
      <c r="K30" s="122">
        <f t="shared" si="5"/>
        <v>1155</v>
      </c>
      <c r="L30" s="122">
        <f t="shared" si="5"/>
        <v>1155</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8604802</v>
      </c>
      <c r="W30" s="122">
        <f t="shared" si="5"/>
        <v>2747153</v>
      </c>
      <c r="X30" s="122">
        <f>SUM(X10:X29)</f>
        <v>59406338</v>
      </c>
      <c r="Y30" s="122">
        <f t="shared" si="5"/>
        <v>0</v>
      </c>
      <c r="Z30" s="122">
        <f t="shared" si="5"/>
        <v>59406338</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87009</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652559</v>
      </c>
      <c r="W32" s="122">
        <f t="shared" si="6"/>
        <v>1006959</v>
      </c>
      <c r="X32" s="122">
        <f>SUM(X12:X20)</f>
        <v>1746527</v>
      </c>
      <c r="Y32" s="122">
        <f t="shared" si="6"/>
        <v>0</v>
      </c>
      <c r="Z32" s="122">
        <f t="shared" si="6"/>
        <v>1746527</v>
      </c>
    </row>
    <row r="33" spans="1:26" ht="31.5" customHeight="1" x14ac:dyDescent="0.2">
      <c r="A33" s="261" t="s">
        <v>410</v>
      </c>
      <c r="B33" s="261"/>
      <c r="C33" s="261"/>
      <c r="D33" s="261"/>
      <c r="E33" s="261"/>
      <c r="F33" s="261"/>
      <c r="G33" s="118">
        <v>26</v>
      </c>
      <c r="H33" s="122">
        <f>H11+H32</f>
        <v>0</v>
      </c>
      <c r="I33" s="122">
        <f t="shared" ref="I33:Z33" si="9">I11+I32</f>
        <v>0</v>
      </c>
      <c r="J33" s="122">
        <f t="shared" si="9"/>
        <v>87009</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652559</v>
      </c>
      <c r="W33" s="122">
        <f t="shared" si="9"/>
        <v>1006959</v>
      </c>
      <c r="X33" s="122">
        <f>X11+X32</f>
        <v>1746527</v>
      </c>
      <c r="Y33" s="122">
        <f t="shared" si="9"/>
        <v>0</v>
      </c>
      <c r="Z33" s="122">
        <f t="shared" si="9"/>
        <v>1746527</v>
      </c>
    </row>
    <row r="34" spans="1:26" ht="30.75" customHeight="1" x14ac:dyDescent="0.2">
      <c r="A34" s="261" t="s">
        <v>411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47159260</v>
      </c>
      <c r="I36" s="120">
        <v>1</v>
      </c>
      <c r="J36" s="120">
        <v>895122</v>
      </c>
      <c r="K36" s="120">
        <v>1155</v>
      </c>
      <c r="L36" s="120">
        <v>1155</v>
      </c>
      <c r="M36" s="120">
        <v>0</v>
      </c>
      <c r="N36" s="120">
        <v>0</v>
      </c>
      <c r="O36" s="120">
        <v>0</v>
      </c>
      <c r="P36" s="120">
        <v>0</v>
      </c>
      <c r="Q36" s="120">
        <v>0</v>
      </c>
      <c r="R36" s="120">
        <v>0</v>
      </c>
      <c r="S36" s="120">
        <v>0</v>
      </c>
      <c r="T36" s="120">
        <v>0</v>
      </c>
      <c r="U36" s="120">
        <v>0</v>
      </c>
      <c r="V36" s="120">
        <v>8604802</v>
      </c>
      <c r="W36" s="120">
        <v>2747153</v>
      </c>
      <c r="X36" s="121">
        <f>H36+I36+J36+K36-L36+M36+N36+O36+P36+Q36+R36+V36+W36+S36+T36+U36</f>
        <v>59406338</v>
      </c>
      <c r="Y36" s="120">
        <v>0</v>
      </c>
      <c r="Z36" s="121">
        <f t="shared" ref="Z36:Z38" si="15">X36+Y36</f>
        <v>59406338</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412</v>
      </c>
      <c r="B39" s="263"/>
      <c r="C39" s="263"/>
      <c r="D39" s="263"/>
      <c r="E39" s="263"/>
      <c r="F39" s="263"/>
      <c r="G39" s="118">
        <v>31</v>
      </c>
      <c r="H39" s="122">
        <f>H36+H37+H38</f>
        <v>47159260</v>
      </c>
      <c r="I39" s="122">
        <f t="shared" ref="I39:Z39" si="17">I36+I37+I38</f>
        <v>1</v>
      </c>
      <c r="J39" s="122">
        <f t="shared" si="17"/>
        <v>895122</v>
      </c>
      <c r="K39" s="122">
        <f t="shared" si="17"/>
        <v>1155</v>
      </c>
      <c r="L39" s="122">
        <f t="shared" si="17"/>
        <v>1155</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8604802</v>
      </c>
      <c r="W39" s="122">
        <f t="shared" si="17"/>
        <v>2747153</v>
      </c>
      <c r="X39" s="122">
        <f>X36+X37+X38</f>
        <v>59406338</v>
      </c>
      <c r="Y39" s="122">
        <f t="shared" si="17"/>
        <v>0</v>
      </c>
      <c r="Z39" s="122">
        <f t="shared" si="17"/>
        <v>59406338</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1152081</v>
      </c>
      <c r="X40" s="121">
        <f>H40+I40+J40+K40-L40+M40+N40+O40+P40+Q40+R40+V40+W40+S40+T40+U40</f>
        <v>1152081</v>
      </c>
      <c r="Y40" s="120">
        <v>0</v>
      </c>
      <c r="Z40" s="121">
        <f t="shared" ref="Z40:Z58" si="18">X40+Y40</f>
        <v>1152081</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137358</v>
      </c>
      <c r="K48" s="120">
        <v>0</v>
      </c>
      <c r="L48" s="120">
        <v>0</v>
      </c>
      <c r="M48" s="120">
        <v>0</v>
      </c>
      <c r="N48" s="120">
        <v>0</v>
      </c>
      <c r="O48" s="120">
        <v>0</v>
      </c>
      <c r="P48" s="120">
        <v>0</v>
      </c>
      <c r="Q48" s="120">
        <v>0</v>
      </c>
      <c r="R48" s="120">
        <v>0</v>
      </c>
      <c r="S48" s="120">
        <v>0</v>
      </c>
      <c r="T48" s="120">
        <v>0</v>
      </c>
      <c r="U48" s="120">
        <v>0</v>
      </c>
      <c r="V48" s="120">
        <v>2609795</v>
      </c>
      <c r="W48" s="120">
        <v>0</v>
      </c>
      <c r="X48" s="121">
        <f t="shared" si="19"/>
        <v>2747153</v>
      </c>
      <c r="Y48" s="120">
        <v>0</v>
      </c>
      <c r="Z48" s="121">
        <f t="shared" si="18"/>
        <v>2747153</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402</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403</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404</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405</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406</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408</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415</v>
      </c>
      <c r="B59" s="263"/>
      <c r="C59" s="263"/>
      <c r="D59" s="263"/>
      <c r="E59" s="263"/>
      <c r="F59" s="263"/>
      <c r="G59" s="118">
        <v>51</v>
      </c>
      <c r="H59" s="122">
        <f>SUM(H39:H58)</f>
        <v>47159260</v>
      </c>
      <c r="I59" s="122">
        <f t="shared" ref="I59:Z59" si="20">SUM(I39:I58)</f>
        <v>1</v>
      </c>
      <c r="J59" s="122">
        <f t="shared" si="20"/>
        <v>1032480</v>
      </c>
      <c r="K59" s="122">
        <f t="shared" si="20"/>
        <v>1155</v>
      </c>
      <c r="L59" s="122">
        <f t="shared" si="20"/>
        <v>1155</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11214597</v>
      </c>
      <c r="W59" s="122">
        <f t="shared" si="20"/>
        <v>3899234</v>
      </c>
      <c r="X59" s="122">
        <f>SUM(X39:X58)</f>
        <v>63305572</v>
      </c>
      <c r="Y59" s="122">
        <f t="shared" si="20"/>
        <v>0</v>
      </c>
      <c r="Z59" s="122">
        <f t="shared" si="20"/>
        <v>63305572</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416</v>
      </c>
      <c r="B61" s="261"/>
      <c r="C61" s="261"/>
      <c r="D61" s="261"/>
      <c r="E61" s="261"/>
      <c r="F61" s="261"/>
      <c r="G61" s="118">
        <v>52</v>
      </c>
      <c r="H61" s="121">
        <f>SUM(H41:H49)</f>
        <v>0</v>
      </c>
      <c r="I61" s="121">
        <f t="shared" ref="I61:Z61" si="21">SUM(I41:I49)</f>
        <v>0</v>
      </c>
      <c r="J61" s="121">
        <f t="shared" si="21"/>
        <v>137358</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2609795</v>
      </c>
      <c r="W61" s="121">
        <f t="shared" si="21"/>
        <v>0</v>
      </c>
      <c r="X61" s="121">
        <f>SUM(X41:X49)</f>
        <v>2747153</v>
      </c>
      <c r="Y61" s="121">
        <f t="shared" si="21"/>
        <v>0</v>
      </c>
      <c r="Z61" s="121">
        <f t="shared" si="21"/>
        <v>2747153</v>
      </c>
    </row>
    <row r="62" spans="1:26" ht="27.75" customHeight="1" x14ac:dyDescent="0.2">
      <c r="A62" s="261" t="s">
        <v>417</v>
      </c>
      <c r="B62" s="261"/>
      <c r="C62" s="261"/>
      <c r="D62" s="261"/>
      <c r="E62" s="261"/>
      <c r="F62" s="261"/>
      <c r="G62" s="118">
        <v>53</v>
      </c>
      <c r="H62" s="121">
        <f>H40+H61</f>
        <v>0</v>
      </c>
      <c r="I62" s="121">
        <f t="shared" ref="I62:Z62" si="24">I40+I61</f>
        <v>0</v>
      </c>
      <c r="J62" s="121">
        <f t="shared" si="24"/>
        <v>137358</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2609795</v>
      </c>
      <c r="W62" s="121">
        <f t="shared" si="24"/>
        <v>1152081</v>
      </c>
      <c r="X62" s="121">
        <f>X40+X61</f>
        <v>3899234</v>
      </c>
      <c r="Y62" s="121">
        <f t="shared" si="24"/>
        <v>0</v>
      </c>
      <c r="Z62" s="121">
        <f t="shared" si="24"/>
        <v>3899234</v>
      </c>
    </row>
    <row r="63" spans="1:26" ht="29.25" customHeight="1" x14ac:dyDescent="0.2">
      <c r="A63" s="261" t="s">
        <v>418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tabSelected="1" zoomScale="85" zoomScaleNormal="85" workbookViewId="0">
      <selection activeCell="N32" sqref="N32"/>
    </sheetView>
  </sheetViews>
  <sheetFormatPr defaultRowHeight="12.75" x14ac:dyDescent="0.2"/>
  <cols>
    <col min="9" max="9" width="95" customWidth="1"/>
  </cols>
  <sheetData>
    <row r="1" spans="1:9" x14ac:dyDescent="0.2">
      <c r="A1" s="277" t="s">
        <v>472</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Matej Vitez</cp:lastModifiedBy>
  <cp:lastPrinted>2026-07-21T11:37:43Z</cp:lastPrinted>
  <dcterms:created xsi:type="dcterms:W3CDTF">2008-10-17T11:51:54Z</dcterms:created>
  <dcterms:modified xsi:type="dcterms:W3CDTF">2026-07-23T13:01:59Z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