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3/31.03.2023/KUTJEVO 31.03.2023/"/>
    </mc:Choice>
  </mc:AlternateContent>
  <xr:revisionPtr revIDLastSave="1412" documentId="11_1F4384F264CF6574AF87F91808117C917C4BCF5F" xr6:coauthVersionLast="47" xr6:coauthVersionMax="47" xr10:uidLastSave="{486237F8-03C0-44E6-9828-85BCEEF06D63}"/>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<sst xmlns="http://schemas.openxmlformats.org/spreadsheetml/2006/main" count="545" uniqueCount="478">
  <si>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</si>
  <si>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</si>
  <si>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</si>
  <si>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</si>
  <si>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</si>
  <si>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</si>
  <si>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</si>
  <si>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</si>
  <si>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</si>
  <si>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</si>
  <si>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</si>
  <si>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</si>
  <si>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</si>
  <si>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</si>
  <si>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</si>
  <si>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</si>
  <si>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</si>
  <si>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</si>
  <si>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</si>
  <si>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</si>
  <si>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</si>
  <si>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</si>
  <si>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</si>
  <si>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</si>
  <si>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</si>
  <si>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</si>
  <si>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</si>
  <si>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</si>
  <si>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</si>
  <si>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</si>
  <si>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</si>
  <si>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</si>
  <si>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</si>
  <si>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</si>
  <si>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</si>
  <si>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</si>
  <si>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</si>
  <si>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</si>
  <si>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</si>
  <si>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</si>
  <si>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</si>
  <si>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</si>
  <si>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</si>
  <si>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</si>
  <si>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</si>
  <si>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</si>
  <si>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</si>
  <si>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</si>
  <si>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</si>
  <si>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</si>
  <si>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</si>
  <si>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</si>
  <si>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</si>
  <si>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</si>
  <si>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</si>
  <si>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</si>
  <si>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</si>
  <si>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</si>
  <si>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</si>
  <si>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</si>
  <si>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</si>
  <si>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</si>
  <si>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</si>
  <si>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</si>
  <si>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</si>
  <si>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</si>
  <si>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</si>
  <si>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</si>
  <si>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</si>
  <si>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</si>
  <si>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</si>
  <si>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</si>
  <si>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</si>
  <si>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</si>
  <si>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</si>
  <si>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</si>
  <si>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</si>
  <si>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</si>
  <si>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</si>
  <si>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</si>
  <si>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</si>
  <si>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</si>
  <si>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</si>
  <si>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</si>
  <si>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</si>
  <si>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</si>
  <si>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</si>
  <si>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</si>
  <si>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</si>
  <si>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</si>
  <si>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</si>
  <si>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</si>
  <si>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</si>
  <si>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</si>
  <si>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</si>
  <si>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</si>
  <si>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</si>
  <si>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</si>
  <si>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</si>
  <si>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</si>
  <si>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</si>
  <si>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</si>
  <si>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</si>
  <si>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</si>
  <si>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</si>
  <si>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</si>
  <si>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</si>
  <si>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</si>
  <si>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</si>
  <si>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</si>
  <si>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</si>
  <si>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</si>
  <si>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</si>
  <si>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</si>
  <si>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</si>
  <si>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</si>
  <si>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</si>
  <si>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</si>
  <si>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</si>
  <si>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</si>
  <si>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</si>
  <si>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</si>
  <si>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</si>
  <si>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</si>
  <si>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</si>
  <si>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</si>
  <si>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</si>
  <si>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</si>
  <si>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</si>
  <si>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</si>
  <si>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</si>
  <si>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</si>
  <si>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</si>
  <si>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</si>
  <si>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</si>
  <si>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</si>
  <si>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</si>
  <si>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</si>
  <si>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</si>
  <si>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</si>
  <si>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</si>
  <si>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</si>
  <si>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</si>
  <si>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</si>
  <si>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</si>
  <si>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</si>
  <si>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</si>
  <si>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</si>
  <si>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</si>
  <si>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</si>
  <si>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</si>
  <si>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</si>
  <si>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</si>
  <si>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</si>
  <si>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</si>
  <si>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</si>
  <si>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</si>
  <si>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</si>
  <si>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</si>
  <si>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</si>
  <si>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</si>
  <si>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</si>
  <si>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</si>
  <si>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</si>
  <si>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</si>
  <si>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</si>
  <si>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</si>
  <si>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</si>
  <si>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</si>
  <si>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</si>
  <si>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</si>
  <si>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</si>
  <si>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</si>
  <si>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</si>
  <si>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</si>
  <si>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</si>
  <si>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</si>
  <si>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</si>
  <si>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</si>
  <si>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</si>
  <si>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</si>
  <si>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</si>
  <si>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</si>
  <si>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</si>
  <si>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</si>
  <si>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</si>
  <si>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</si>
  <si>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</si>
  <si>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</si>
  <si>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</si>
  <si>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</si>
  <si>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</si>
  <si>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</si>
  <si>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</si>
  <si>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</si>
  <si>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</si>
  <si>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</si>
  <si>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</si>
  <si>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</si>
  <si>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</si>
  <si>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</si>
  <si>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</si>
  <si>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</si>
  <si>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</si>
  <si>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</si>
  <si>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</si>
  <si>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</si>
  <si>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</si>
  <si>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</si>
  <si>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</si>
  <si>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</si>
  <si>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</si>
  <si>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</si>
  <si>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</si>
  <si>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</si>
  <si>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</si>
  <si>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</si>
  <si>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</si>
  <si>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</si>
  <si>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</si>
  <si>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</si>
  <si>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</si>
  <si>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</si>
  <si>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</si>
  <si>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</si>
  <si>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</si>
  <si>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</si>
  <si>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</si>
  <si>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</si>
  <si>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</si>
  <si>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</si>
  <si>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</si>
  <si>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</si>
  <si>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</si>
  <si>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</si>
  <si>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</si>
  <si>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</si>
  <si>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</si>
  <si>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</si>
  <si>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</si>
  <si>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</si>
  <si>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</si>
  <si>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</si>
  <si>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</si>
  <si>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</si>
  <si>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</si>
  <si>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</si>
  <si>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</si>
  <si>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</si>
  <si>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</si>
  <si>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</si>
  <si>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</si>
  <si>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</si>
  <si>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</si>
  <si>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</si>
  <si>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</si>
  <si>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</si>
  <si>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</si>
  <si>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</si>
  <si>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</si>
  <si>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</si>
  <si>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</si>
  <si>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</si>
  <si>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</si>
  <si>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</si>
  <si>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</si>
  <si>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</si>
  <si>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</si>
  <si>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</si>
  <si>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</si>
  <si>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</si>
  <si>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</si>
  <si>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</si>
  <si>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</si>
  <si>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</si>
  <si>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</si>
  <si>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</si>
  <si>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</si>
  <si>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</si>
  <si>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</si>
  <si>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</si>
  <si>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</si>
  <si>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</si>
  <si>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</si>
  <si>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</si>
  <si>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</si>
  <si>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</si>
  <si>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</si>
  <si>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</si>
  <si>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</si>
  <si>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</si>
  <si>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</si>
  <si>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</si>
  <si>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</si>
  <si>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</si>
  <si>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</si>
  <si>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</si>
  <si>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</si>
  <si>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</si>
  <si>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</si>
  <si>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</si>
  <si>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</si>
  <si>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</si>
  <si>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</si>
  <si>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</si>
  <si>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</si>
  <si>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</si>
  <si>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</si>
  <si>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</si>
  <si>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</si>
  <si>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</si>
  <si>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</si>
  <si>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</si>
  <si>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</si>
  <si>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</si>
  <si>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</si>
  <si>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</si>
  <si>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</si>
  <si>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</si>
  <si>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</si>
  <si>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</si>
  <si>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</si>
  <si>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</si>
  <si>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</si>
  <si>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</si>
  <si>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</si>
  <si>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</si>
  <si>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</si>
  <si>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</si>
  <si>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</si>
  <si>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</si>
  <si>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</si>
  <si>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</si>
  <si>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</si>
  <si>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</si>
  <si>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</si>
  <si>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</si>
  <si>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</si>
  <si>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</si>
  <si>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</si>
  <si>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</si>
  <si>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</si>
  <si>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</si>
  <si>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</si>
  <si>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</si>
  <si>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</si>
  <si>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</si>
  <si>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</si>
  <si>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</si>
  <si>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</si>
  <si>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</si>
  <si>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</si>
  <si>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</si>
  <si>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</si>
  <si>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</si>
  <si>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</si>
  <si>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</si>
  <si>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</si>
  <si>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</si>
  <si>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</si>
  <si>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</si>
  <si>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</si>
  <si>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</si>
  <si>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</si>
  <si>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</si>
  <si>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</si>
  <si>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</si>
  <si>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</si>
  <si>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</si>
  <si>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</si>
  <si>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</si>
  <si>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</si>
  <si>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</si>
  <si>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</si>
  <si>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</si>
  <si>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</si>
  <si>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</si>
  <si>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</si>
  <si>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</si>
  <si>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</si>
  <si>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</si>
  <si>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</si>
  <si>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</si>
  <si>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</si>
  <si>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</si>
  <si>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</si>
  <si>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</si>
  <si>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</si>
  <si>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</si>
  <si>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</si>
  <si>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</si>
  <si>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</si>
  <si>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</si>
  <si>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</si>
  <si>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</si>
  <si>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</si>
  <si>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</si>
  <si>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</si>
  <si>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</si>
  <si>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</si>
  <si>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</si>
  <si>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</si>
  <si>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</si>
  <si>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</si>
  <si>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</si>
  <si>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</si>
  <si>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</si>
  <si>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</si>
  <si>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</si>
  <si>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</si>
  <si>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</si>
  <si>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</si>
  <si>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</si>
  <si>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</si>
  <si>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</si>
  <si>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</si>
  <si>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</si>
  <si>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</si>
  <si>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</si>
  <si>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</si>
  <si>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</si>
  <si>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</si>
  <si>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</si>
  <si>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</si>
  <si>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</si>
  <si>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</si>
  <si>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</si>
  <si>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</si>
  <si>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</si>
  <si>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</si>
  <si>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</si>
  <si>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</si>
  <si>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</si>
  <si>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</si>
  <si>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</si>
  <si>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</si>
  <si>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</si>
  <si>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</si>
  <si>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</si>
  <si>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</si>
  <si>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</si>
  <si>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</si>
  <si>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</si>
  <si>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</si>
  <si>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</si>
  <si>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</si>
  <si>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</si>
  <si>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</si>
  <si>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</si>
  <si>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</si>
  <si>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</si>
  <si>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</si>
  <si>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</si>
  <si>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</si>
  <si>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</si>
  <si>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</si>
  <si>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</si>
  <si>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</si>
  <si>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</si>
  <si>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</si>
  <si>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</si>
  <si>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</si>
  <si>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</si>
  <si>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Remira d.o.o.</t>
  </si>
  <si>
    <t>Mira Hrelja</t>
  </si>
  <si>
    <t xml:space="preserve">stanje na dan 31.03.2023 </t>
  </si>
  <si>
    <t>u razdoblju 01.01.2023 do 31.03.2023</t>
  </si>
  <si>
    <t>u razdoblju 01.01.2023. do 31.03.2023.</t>
  </si>
  <si>
    <t>Kutjevački podrum d.o.o.</t>
  </si>
  <si>
    <t>Đakovačka vina d.d.</t>
  </si>
  <si>
    <t>Drenje</t>
  </si>
  <si>
    <t>Kutjevo d.o.o. Banja Luka</t>
  </si>
  <si>
    <t>Banja Luka, Bih</t>
  </si>
  <si>
    <t>404232060008</t>
  </si>
  <si>
    <t>Kutjevo d.o.o. Beograd</t>
  </si>
  <si>
    <t>Beograd, Srbija</t>
  </si>
  <si>
    <t>Obveznik: Kutjevo d.d. konsolidirano</t>
  </si>
  <si>
    <t>BILJEŠKE UZ FINANCIJSKE IZVJEŠTAJE - TFI
(koji se sastavljaju za tromjesečna razdoblja)
Naziv izdavatelja:  Kutjevo d.d. konsolidirano
OIB:   21918659912
Izvještajno razdoblje: 01.01.2023.-31.03.2023.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poziciji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386.127 € zbog povećanja primitaka zaposlenih.
5. Poduzeće ima dugoročne kredite sa rokom dospijeća do pet godina.
6. Prosječan broj zaposlenih tijekom tekućeg razdoblja iznosi 639.
7. Nismo kapitalizirali trošak plaća.
8. U bilanci nisu priznata rezerviranja za odgođeni porez, stanja odgođenog poreza na kraju poslovne godine i kretanja tih stanja tijekom poslovne godine.
9. A. NAZIV DRUŠTVA: KUTJEVAČKI PODRUM D.O.O. OIB: 36267825199
    ADRESA SJEDIŠTA DRUŠTVA: Zdenka Turkovića 1, Kutjevo, RH
    Temeljni kapital 20.000,00 kn.
    B. NAZIV DRUŠTVA: ĐAKOVAČKA VINA D.D. OIB: 72212121406
    ADRESA SJEDIŠTA DRUŠTVA: Biskupa Antuna Mandića 71, 31418 Drenje, RH
    Temeljni kapital 42.892.000,00 kn.
    C. NAZIV DRUŠTVA: KUTJEVO d.o.o. BANJA LUKA,  OIB: 404232060008
    ADRESA SJEDIŠTA DRUŠTVA: Dunavska 1C, 78000 Banja Luka, BiH
    Temeljni kapital 37.999,00 kn.
    D. NAZIV DRUŠTVA: KUTJEVO d.o.o. BEOGRAD, OIB: 112527290
    ADRESA SJEDIŠTA DRUŠTVA: Topolska 24, 11000 Beograd, Srbija
    Temeljni kapital 1.208.321,00 kn.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poslovni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</si>
</sst>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I9" sqref="I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34340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639</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468</v>
      </c>
      <c r="B37" s="149"/>
      <c r="C37" s="149"/>
      <c r="D37" s="149"/>
      <c r="E37" s="148" t="s">
        <v>456</v>
      </c>
      <c r="F37" s="149"/>
      <c r="G37" s="149"/>
      <c r="H37" s="149"/>
      <c r="I37" s="150"/>
      <c r="J37" s="76">
        <v>1407414</v>
      </c>
    </row>
    <row r="38" spans="1:10" x14ac:dyDescent="0.25">
      <c r="A38" s="98"/>
      <c r="B38" s="77"/>
      <c r="C38" s="105"/>
      <c r="D38" s="151"/>
      <c r="E38" s="151"/>
      <c r="F38" s="151"/>
      <c r="G38" s="151"/>
      <c r="H38" s="151"/>
      <c r="I38" s="151"/>
      <c r="J38" s="100"/>
    </row>
    <row r="39" spans="1:10" x14ac:dyDescent="0.25">
      <c r="A39" s="148" t="s">
        <v>469</v>
      </c>
      <c r="B39" s="149"/>
      <c r="C39" s="149"/>
      <c r="D39" s="150"/>
      <c r="E39" s="148" t="s">
        <v>470</v>
      </c>
      <c r="F39" s="149"/>
      <c r="G39" s="149"/>
      <c r="H39" s="149"/>
      <c r="I39" s="150"/>
      <c r="J39" s="44">
        <v>129737</v>
      </c>
    </row>
    <row r="40" spans="1:10" x14ac:dyDescent="0.25">
      <c r="A40" s="98"/>
      <c r="B40" s="77"/>
      <c r="C40" s="105"/>
      <c r="D40" s="113"/>
      <c r="E40" s="151"/>
      <c r="F40" s="151"/>
      <c r="G40" s="151"/>
      <c r="H40" s="151"/>
      <c r="I40" s="99"/>
      <c r="J40" s="100"/>
    </row>
    <row r="41" spans="1:10" x14ac:dyDescent="0.25">
      <c r="A41" s="148" t="s">
        <v>471</v>
      </c>
      <c r="B41" s="149"/>
      <c r="C41" s="149"/>
      <c r="D41" s="150"/>
      <c r="E41" s="148" t="s">
        <v>472</v>
      </c>
      <c r="F41" s="149"/>
      <c r="G41" s="149"/>
      <c r="H41" s="149"/>
      <c r="I41" s="150"/>
      <c r="J41" s="44" t="s">
        <v>473</v>
      </c>
    </row>
    <row r="42" spans="1:10" x14ac:dyDescent="0.25">
      <c r="A42" s="98"/>
      <c r="B42" s="77"/>
      <c r="C42" s="105"/>
      <c r="D42" s="113"/>
      <c r="E42" s="151"/>
      <c r="F42" s="151"/>
      <c r="G42" s="151"/>
      <c r="H42" s="151"/>
      <c r="I42" s="99"/>
      <c r="J42" s="100"/>
    </row>
    <row r="43" spans="1:10" x14ac:dyDescent="0.25">
      <c r="A43" s="148" t="s">
        <v>474</v>
      </c>
      <c r="B43" s="149"/>
      <c r="C43" s="149"/>
      <c r="D43" s="150"/>
      <c r="E43" s="148" t="s">
        <v>475</v>
      </c>
      <c r="F43" s="149"/>
      <c r="G43" s="149"/>
      <c r="H43" s="149"/>
      <c r="I43" s="150"/>
      <c r="J43" s="44">
        <v>112527290</v>
      </c>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t="s">
        <v>463</v>
      </c>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t="s">
        <v>464</v>
      </c>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46" zoomScale="110" zoomScaleNormal="100" zoomScaleSheetLayoutView="110" workbookViewId="0">
      <selection activeCell="I115" sqref="I11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476</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44002183</v>
      </c>
      <c r="I9" s="120">
        <f>I10+I17+I27+I38+I43</f>
        <v>47314232</v>
      </c>
    </row>
    <row r="10" spans="1:9" ht="12.75" customHeight="1" x14ac:dyDescent="0.2">
      <c r="A10" s="186" t="s">
        <v>5</v>
      </c>
      <c r="B10" s="186"/>
      <c r="C10" s="186"/>
      <c r="D10" s="186"/>
      <c r="E10" s="186"/>
      <c r="F10" s="186"/>
      <c r="G10" s="12">
        <v>3</v>
      </c>
      <c r="H10" s="120">
        <f>H11+H12+H13+H14+H15+H16</f>
        <v>3232094</v>
      </c>
      <c r="I10" s="120">
        <f>I11+I12+I13+I14+I15+I16</f>
        <v>6826368</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3230923</v>
      </c>
      <c r="I13" s="18">
        <v>6826287</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1171</v>
      </c>
      <c r="I16" s="18">
        <v>81</v>
      </c>
    </row>
    <row r="17" spans="1:9" ht="12.75" customHeight="1" x14ac:dyDescent="0.2">
      <c r="A17" s="186" t="s">
        <v>12</v>
      </c>
      <c r="B17" s="186"/>
      <c r="C17" s="186"/>
      <c r="D17" s="186"/>
      <c r="E17" s="186"/>
      <c r="F17" s="186"/>
      <c r="G17" s="12">
        <v>10</v>
      </c>
      <c r="H17" s="120">
        <f>H18+H19+H20+H21+H22+H23+H24+H25+H26</f>
        <v>40349123</v>
      </c>
      <c r="I17" s="120">
        <f>I18+I19+I20+I21+I22+I23+I24+I25+I26</f>
        <v>40068706</v>
      </c>
    </row>
    <row r="18" spans="1:9" ht="12.75" customHeight="1" x14ac:dyDescent="0.2">
      <c r="A18" s="182" t="s">
        <v>13</v>
      </c>
      <c r="B18" s="182"/>
      <c r="C18" s="182"/>
      <c r="D18" s="182"/>
      <c r="E18" s="182"/>
      <c r="F18" s="182"/>
      <c r="G18" s="11">
        <v>11</v>
      </c>
      <c r="H18" s="18">
        <v>4511099</v>
      </c>
      <c r="I18" s="18">
        <v>4540879</v>
      </c>
    </row>
    <row r="19" spans="1:9" ht="12.75" customHeight="1" x14ac:dyDescent="0.2">
      <c r="A19" s="182" t="s">
        <v>14</v>
      </c>
      <c r="B19" s="182"/>
      <c r="C19" s="182"/>
      <c r="D19" s="182"/>
      <c r="E19" s="182"/>
      <c r="F19" s="182"/>
      <c r="G19" s="11">
        <v>12</v>
      </c>
      <c r="H19" s="18">
        <v>13133831</v>
      </c>
      <c r="I19" s="18">
        <v>13105685</v>
      </c>
    </row>
    <row r="20" spans="1:9" ht="12.75" customHeight="1" x14ac:dyDescent="0.2">
      <c r="A20" s="182" t="s">
        <v>15</v>
      </c>
      <c r="B20" s="182"/>
      <c r="C20" s="182"/>
      <c r="D20" s="182"/>
      <c r="E20" s="182"/>
      <c r="F20" s="182"/>
      <c r="G20" s="11">
        <v>13</v>
      </c>
      <c r="H20" s="18">
        <v>7869958</v>
      </c>
      <c r="I20" s="18">
        <v>7963207</v>
      </c>
    </row>
    <row r="21" spans="1:9" ht="12.75" customHeight="1" x14ac:dyDescent="0.2">
      <c r="A21" s="182" t="s">
        <v>16</v>
      </c>
      <c r="B21" s="182"/>
      <c r="C21" s="182"/>
      <c r="D21" s="182"/>
      <c r="E21" s="182"/>
      <c r="F21" s="182"/>
      <c r="G21" s="11">
        <v>14</v>
      </c>
      <c r="H21" s="18">
        <v>1018690</v>
      </c>
      <c r="I21" s="18">
        <v>936830</v>
      </c>
    </row>
    <row r="22" spans="1:9" ht="12.75" customHeight="1" x14ac:dyDescent="0.2">
      <c r="A22" s="182" t="s">
        <v>17</v>
      </c>
      <c r="B22" s="182"/>
      <c r="C22" s="182"/>
      <c r="D22" s="182"/>
      <c r="E22" s="182"/>
      <c r="F22" s="182"/>
      <c r="G22" s="11">
        <v>15</v>
      </c>
      <c r="H22" s="18">
        <v>7040615</v>
      </c>
      <c r="I22" s="18">
        <v>6981304</v>
      </c>
    </row>
    <row r="23" spans="1:9" ht="12.75" customHeight="1" x14ac:dyDescent="0.2">
      <c r="A23" s="182" t="s">
        <v>18</v>
      </c>
      <c r="B23" s="182"/>
      <c r="C23" s="182"/>
      <c r="D23" s="182"/>
      <c r="E23" s="182"/>
      <c r="F23" s="182"/>
      <c r="G23" s="11">
        <v>16</v>
      </c>
      <c r="H23" s="18">
        <v>444881</v>
      </c>
      <c r="I23" s="18">
        <v>0</v>
      </c>
    </row>
    <row r="24" spans="1:9" ht="12.75" customHeight="1" x14ac:dyDescent="0.2">
      <c r="A24" s="182" t="s">
        <v>19</v>
      </c>
      <c r="B24" s="182"/>
      <c r="C24" s="182"/>
      <c r="D24" s="182"/>
      <c r="E24" s="182"/>
      <c r="F24" s="182"/>
      <c r="G24" s="11">
        <v>17</v>
      </c>
      <c r="H24" s="18">
        <v>6157526</v>
      </c>
      <c r="I24" s="18">
        <v>6540801</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172523</v>
      </c>
      <c r="I26" s="18">
        <v>0</v>
      </c>
    </row>
    <row r="27" spans="1:9" ht="12.75" customHeight="1" x14ac:dyDescent="0.2">
      <c r="A27" s="186" t="s">
        <v>22</v>
      </c>
      <c r="B27" s="186"/>
      <c r="C27" s="186"/>
      <c r="D27" s="186"/>
      <c r="E27" s="186"/>
      <c r="F27" s="186"/>
      <c r="G27" s="12">
        <v>20</v>
      </c>
      <c r="H27" s="120">
        <f>SUM(H28:H37)</f>
        <v>15117</v>
      </c>
      <c r="I27" s="120">
        <f>SUM(I28:I37)</f>
        <v>15118</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7154</v>
      </c>
      <c r="I31" s="18">
        <v>7154</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7964</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405849</v>
      </c>
      <c r="I38" s="120">
        <f>I39+I40+I41+I42</f>
        <v>404040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2597</v>
      </c>
      <c r="I41" s="18">
        <v>2597</v>
      </c>
    </row>
    <row r="42" spans="1:9" ht="12.75" customHeight="1" x14ac:dyDescent="0.2">
      <c r="A42" s="182" t="s">
        <v>37</v>
      </c>
      <c r="B42" s="182"/>
      <c r="C42" s="182"/>
      <c r="D42" s="182"/>
      <c r="E42" s="182"/>
      <c r="F42" s="182"/>
      <c r="G42" s="11">
        <v>35</v>
      </c>
      <c r="H42" s="18">
        <v>403252</v>
      </c>
      <c r="I42" s="18">
        <v>401443</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43853824</v>
      </c>
      <c r="I44" s="120">
        <f>I45+I53+I60+I70</f>
        <v>44618608</v>
      </c>
    </row>
    <row r="45" spans="1:9" ht="12.75" customHeight="1" x14ac:dyDescent="0.2">
      <c r="A45" s="186" t="s">
        <v>39</v>
      </c>
      <c r="B45" s="186"/>
      <c r="C45" s="186"/>
      <c r="D45" s="186"/>
      <c r="E45" s="186"/>
      <c r="F45" s="186"/>
      <c r="G45" s="12">
        <v>38</v>
      </c>
      <c r="H45" s="120">
        <f>SUM(H46:H52)</f>
        <v>36972728</v>
      </c>
      <c r="I45" s="120">
        <f>SUM(I46:I52)</f>
        <v>37994451</v>
      </c>
    </row>
    <row r="46" spans="1:9" ht="12.75" customHeight="1" x14ac:dyDescent="0.2">
      <c r="A46" s="182" t="s">
        <v>40</v>
      </c>
      <c r="B46" s="182"/>
      <c r="C46" s="182"/>
      <c r="D46" s="182"/>
      <c r="E46" s="182"/>
      <c r="F46" s="182"/>
      <c r="G46" s="11">
        <v>39</v>
      </c>
      <c r="H46" s="18">
        <v>1537003</v>
      </c>
      <c r="I46" s="18">
        <v>2685190</v>
      </c>
    </row>
    <row r="47" spans="1:9" ht="12.75" customHeight="1" x14ac:dyDescent="0.2">
      <c r="A47" s="182" t="s">
        <v>41</v>
      </c>
      <c r="B47" s="182"/>
      <c r="C47" s="182"/>
      <c r="D47" s="182"/>
      <c r="E47" s="182"/>
      <c r="F47" s="182"/>
      <c r="G47" s="11">
        <v>40</v>
      </c>
      <c r="H47" s="18">
        <v>10166604</v>
      </c>
      <c r="I47" s="18">
        <v>11959454</v>
      </c>
    </row>
    <row r="48" spans="1:9" ht="12.75" customHeight="1" x14ac:dyDescent="0.2">
      <c r="A48" s="182" t="s">
        <v>42</v>
      </c>
      <c r="B48" s="182"/>
      <c r="C48" s="182"/>
      <c r="D48" s="182"/>
      <c r="E48" s="182"/>
      <c r="F48" s="182"/>
      <c r="G48" s="11">
        <v>41</v>
      </c>
      <c r="H48" s="18">
        <v>19212109</v>
      </c>
      <c r="I48" s="18">
        <v>19134382</v>
      </c>
    </row>
    <row r="49" spans="1:9" ht="12.75" customHeight="1" x14ac:dyDescent="0.2">
      <c r="A49" s="182" t="s">
        <v>43</v>
      </c>
      <c r="B49" s="182"/>
      <c r="C49" s="182"/>
      <c r="D49" s="182"/>
      <c r="E49" s="182"/>
      <c r="F49" s="182"/>
      <c r="G49" s="11">
        <v>42</v>
      </c>
      <c r="H49" s="18">
        <v>6053054</v>
      </c>
      <c r="I49" s="18">
        <v>4211534</v>
      </c>
    </row>
    <row r="50" spans="1:9" ht="12.75" customHeight="1" x14ac:dyDescent="0.2">
      <c r="A50" s="182" t="s">
        <v>44</v>
      </c>
      <c r="B50" s="182"/>
      <c r="C50" s="182"/>
      <c r="D50" s="182"/>
      <c r="E50" s="182"/>
      <c r="F50" s="182"/>
      <c r="G50" s="11">
        <v>43</v>
      </c>
      <c r="H50" s="18">
        <v>3958</v>
      </c>
      <c r="I50" s="18">
        <v>3891</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4981129</v>
      </c>
      <c r="I53" s="120">
        <f>SUM(I54:I59)</f>
        <v>5834400</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4610000</v>
      </c>
      <c r="I56" s="18">
        <v>5450792</v>
      </c>
    </row>
    <row r="57" spans="1:9" ht="12.75" customHeight="1" x14ac:dyDescent="0.2">
      <c r="A57" s="182" t="s">
        <v>51</v>
      </c>
      <c r="B57" s="182"/>
      <c r="C57" s="182"/>
      <c r="D57" s="182"/>
      <c r="E57" s="182"/>
      <c r="F57" s="182"/>
      <c r="G57" s="11">
        <v>50</v>
      </c>
      <c r="H57" s="18">
        <v>6281</v>
      </c>
      <c r="I57" s="18">
        <v>7772</v>
      </c>
    </row>
    <row r="58" spans="1:9" ht="12.75" customHeight="1" x14ac:dyDescent="0.2">
      <c r="A58" s="182" t="s">
        <v>52</v>
      </c>
      <c r="B58" s="182"/>
      <c r="C58" s="182"/>
      <c r="D58" s="182"/>
      <c r="E58" s="182"/>
      <c r="F58" s="182"/>
      <c r="G58" s="11">
        <v>51</v>
      </c>
      <c r="H58" s="18">
        <v>362920</v>
      </c>
      <c r="I58" s="18">
        <v>374812</v>
      </c>
    </row>
    <row r="59" spans="1:9" ht="12.75" customHeight="1" x14ac:dyDescent="0.2">
      <c r="A59" s="182" t="s">
        <v>53</v>
      </c>
      <c r="B59" s="182"/>
      <c r="C59" s="182"/>
      <c r="D59" s="182"/>
      <c r="E59" s="182"/>
      <c r="F59" s="182"/>
      <c r="G59" s="11">
        <v>52</v>
      </c>
      <c r="H59" s="18">
        <v>1928</v>
      </c>
      <c r="I59" s="18">
        <v>1024</v>
      </c>
    </row>
    <row r="60" spans="1:9" ht="12.75" customHeight="1" x14ac:dyDescent="0.2">
      <c r="A60" s="186" t="s">
        <v>54</v>
      </c>
      <c r="B60" s="186"/>
      <c r="C60" s="186"/>
      <c r="D60" s="186"/>
      <c r="E60" s="186"/>
      <c r="F60" s="186"/>
      <c r="G60" s="12">
        <v>53</v>
      </c>
      <c r="H60" s="120">
        <f>SUM(H61:H69)</f>
        <v>21526</v>
      </c>
      <c r="I60" s="120">
        <f>SUM(I61:I69)</f>
        <v>28569</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933</v>
      </c>
      <c r="I67" s="18">
        <v>7967</v>
      </c>
    </row>
    <row r="68" spans="1:9" ht="12.75" customHeight="1" x14ac:dyDescent="0.2">
      <c r="A68" s="182" t="s">
        <v>30</v>
      </c>
      <c r="B68" s="182"/>
      <c r="C68" s="182"/>
      <c r="D68" s="182"/>
      <c r="E68" s="182"/>
      <c r="F68" s="182"/>
      <c r="G68" s="11">
        <v>61</v>
      </c>
      <c r="H68" s="18">
        <v>20569</v>
      </c>
      <c r="I68" s="18">
        <v>20569</v>
      </c>
    </row>
    <row r="69" spans="1:9" ht="12.75" customHeight="1" x14ac:dyDescent="0.2">
      <c r="A69" s="182" t="s">
        <v>56</v>
      </c>
      <c r="B69" s="182"/>
      <c r="C69" s="182"/>
      <c r="D69" s="182"/>
      <c r="E69" s="182"/>
      <c r="F69" s="182"/>
      <c r="G69" s="11">
        <v>62</v>
      </c>
      <c r="H69" s="18">
        <v>24</v>
      </c>
      <c r="I69" s="18">
        <v>33</v>
      </c>
    </row>
    <row r="70" spans="1:9" ht="12.75" customHeight="1" x14ac:dyDescent="0.2">
      <c r="A70" s="182" t="s">
        <v>57</v>
      </c>
      <c r="B70" s="182"/>
      <c r="C70" s="182"/>
      <c r="D70" s="182"/>
      <c r="E70" s="182"/>
      <c r="F70" s="182"/>
      <c r="G70" s="11">
        <v>63</v>
      </c>
      <c r="H70" s="18">
        <v>1878441</v>
      </c>
      <c r="I70" s="18">
        <v>761188</v>
      </c>
    </row>
    <row r="71" spans="1:9" ht="12.75" customHeight="1" x14ac:dyDescent="0.2">
      <c r="A71" s="183" t="s">
        <v>58</v>
      </c>
      <c r="B71" s="183"/>
      <c r="C71" s="183"/>
      <c r="D71" s="183"/>
      <c r="E71" s="183"/>
      <c r="F71" s="183"/>
      <c r="G71" s="11">
        <v>64</v>
      </c>
      <c r="H71" s="18">
        <v>397415</v>
      </c>
      <c r="I71" s="18">
        <v>474864</v>
      </c>
    </row>
    <row r="72" spans="1:9" ht="12.75" customHeight="1" x14ac:dyDescent="0.2">
      <c r="A72" s="184" t="s">
        <v>304</v>
      </c>
      <c r="B72" s="184"/>
      <c r="C72" s="184"/>
      <c r="D72" s="184"/>
      <c r="E72" s="184"/>
      <c r="F72" s="184"/>
      <c r="G72" s="12">
        <v>65</v>
      </c>
      <c r="H72" s="120">
        <f>H8+H9+H44+H71</f>
        <v>88253422</v>
      </c>
      <c r="I72" s="120">
        <f>I8+I9+I44+I71</f>
        <v>92407704</v>
      </c>
    </row>
    <row r="73" spans="1:9" ht="12.75" customHeight="1" x14ac:dyDescent="0.2">
      <c r="A73" s="183" t="s">
        <v>59</v>
      </c>
      <c r="B73" s="183"/>
      <c r="C73" s="183"/>
      <c r="D73" s="183"/>
      <c r="E73" s="183"/>
      <c r="F73" s="183"/>
      <c r="G73" s="11">
        <v>66</v>
      </c>
      <c r="H73" s="18">
        <v>18957278</v>
      </c>
      <c r="I73" s="18">
        <v>17295076</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58116057</v>
      </c>
      <c r="I75" s="121">
        <f>I76+I77+I78+I84+I85+I91+I94+I97</f>
        <v>63732505</v>
      </c>
    </row>
    <row r="76" spans="1:9" ht="12.75" customHeight="1" x14ac:dyDescent="0.2">
      <c r="A76" s="182" t="s">
        <v>61</v>
      </c>
      <c r="B76" s="182"/>
      <c r="C76" s="182"/>
      <c r="D76" s="182"/>
      <c r="E76" s="182"/>
      <c r="F76" s="182"/>
      <c r="G76" s="11">
        <v>68</v>
      </c>
      <c r="H76" s="18">
        <v>47159261</v>
      </c>
      <c r="I76" s="18">
        <v>47159261</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638048</v>
      </c>
      <c r="I78" s="121">
        <f>SUM(I79:I83)</f>
        <v>4195721</v>
      </c>
    </row>
    <row r="79" spans="1:9" ht="12.75" customHeight="1" x14ac:dyDescent="0.2">
      <c r="A79" s="182" t="s">
        <v>64</v>
      </c>
      <c r="B79" s="182"/>
      <c r="C79" s="182"/>
      <c r="D79" s="182"/>
      <c r="E79" s="182"/>
      <c r="F79" s="182"/>
      <c r="G79" s="11">
        <v>71</v>
      </c>
      <c r="H79" s="18">
        <v>638048</v>
      </c>
      <c r="I79" s="18">
        <v>780721</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3415000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6701442</v>
      </c>
      <c r="I91" s="120">
        <f>I92-I93</f>
        <v>10339446</v>
      </c>
    </row>
    <row r="92" spans="1:9" ht="12.75" customHeight="1" x14ac:dyDescent="0.2">
      <c r="A92" s="182" t="s">
        <v>72</v>
      </c>
      <c r="B92" s="182"/>
      <c r="C92" s="182"/>
      <c r="D92" s="182"/>
      <c r="E92" s="182"/>
      <c r="F92" s="182"/>
      <c r="G92" s="11">
        <v>84</v>
      </c>
      <c r="H92" s="18">
        <v>6701442</v>
      </c>
      <c r="I92" s="18">
        <v>10339446</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3617306</v>
      </c>
      <c r="I94" s="120">
        <f>I95-I96</f>
        <v>2038077</v>
      </c>
    </row>
    <row r="95" spans="1:9" ht="12.75" customHeight="1" x14ac:dyDescent="0.2">
      <c r="A95" s="182" t="s">
        <v>74</v>
      </c>
      <c r="B95" s="182"/>
      <c r="C95" s="182"/>
      <c r="D95" s="182"/>
      <c r="E95" s="182"/>
      <c r="F95" s="182"/>
      <c r="G95" s="11">
        <v>87</v>
      </c>
      <c r="H95" s="18">
        <v>3617306</v>
      </c>
      <c r="I95" s="18">
        <v>2038077</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1026590</v>
      </c>
      <c r="I98" s="120">
        <f>SUM(I99:I104)</f>
        <v>1019098</v>
      </c>
    </row>
    <row r="99" spans="1:9" ht="12.75" customHeight="1" x14ac:dyDescent="0.2">
      <c r="A99" s="182" t="s">
        <v>77</v>
      </c>
      <c r="B99" s="182"/>
      <c r="C99" s="182"/>
      <c r="D99" s="182"/>
      <c r="E99" s="182"/>
      <c r="F99" s="182"/>
      <c r="G99" s="11">
        <v>91</v>
      </c>
      <c r="H99" s="18">
        <v>837933</v>
      </c>
      <c r="I99" s="18">
        <v>830441</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188657</v>
      </c>
      <c r="I101" s="18">
        <v>188657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6676126</v>
      </c>
      <c r="I105" s="120">
        <f>SUM(I106:I116)</f>
        <v>7189100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107374</v>
      </c>
      <c r="I110" s="18">
        <v>90535</v>
      </c>
    </row>
    <row r="111" spans="1:9" ht="12.75" customHeight="1" x14ac:dyDescent="0.2">
      <c r="A111" s="182" t="s">
        <v>88</v>
      </c>
      <c r="B111" s="182"/>
      <c r="C111" s="182"/>
      <c r="D111" s="182"/>
      <c r="E111" s="182"/>
      <c r="F111" s="182"/>
      <c r="G111" s="11">
        <v>103</v>
      </c>
      <c r="H111" s="18">
        <v>6478995</v>
      </c>
      <c r="I111" s="18">
        <v>7093577</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84779</v>
      </c>
      <c r="I113" s="18">
        <v>11</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4978</v>
      </c>
      <c r="I116" s="18">
        <v>4977</v>
      </c>
    </row>
    <row r="117" spans="1:9" ht="12.75" customHeight="1" x14ac:dyDescent="0.2">
      <c r="A117" s="184" t="s">
        <v>357</v>
      </c>
      <c r="B117" s="184"/>
      <c r="C117" s="184"/>
      <c r="D117" s="184"/>
      <c r="E117" s="184"/>
      <c r="F117" s="184"/>
      <c r="G117" s="12">
        <v>109</v>
      </c>
      <c r="H117" s="120">
        <f>SUM(H118:H131)</f>
        <v>17652755</v>
      </c>
      <c r="I117" s="120">
        <f>SUM(I118:I131)</f>
        <v>15597244</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1882433</v>
      </c>
      <c r="I122" s="18">
        <v>1941563</v>
      </c>
    </row>
    <row r="123" spans="1:9" ht="12.75" customHeight="1" x14ac:dyDescent="0.2">
      <c r="A123" s="182" t="s">
        <v>88</v>
      </c>
      <c r="B123" s="182"/>
      <c r="C123" s="182"/>
      <c r="D123" s="182"/>
      <c r="E123" s="182"/>
      <c r="F123" s="182"/>
      <c r="G123" s="11">
        <v>115</v>
      </c>
      <c r="H123" s="18">
        <v>12011853</v>
      </c>
      <c r="I123" s="18">
        <v>8472756</v>
      </c>
    </row>
    <row r="124" spans="1:9" ht="12.75" customHeight="1" x14ac:dyDescent="0.2">
      <c r="A124" s="182" t="s">
        <v>89</v>
      </c>
      <c r="B124" s="182"/>
      <c r="C124" s="182"/>
      <c r="D124" s="182"/>
      <c r="E124" s="182"/>
      <c r="F124" s="182"/>
      <c r="G124" s="11">
        <v>116</v>
      </c>
      <c r="H124" s="18">
        <v>331</v>
      </c>
      <c r="I124" s="18">
        <v>33340</v>
      </c>
    </row>
    <row r="125" spans="1:9" ht="12.75" customHeight="1" x14ac:dyDescent="0.2">
      <c r="A125" s="182" t="s">
        <v>90</v>
      </c>
      <c r="B125" s="182"/>
      <c r="C125" s="182"/>
      <c r="D125" s="182"/>
      <c r="E125" s="182"/>
      <c r="F125" s="182"/>
      <c r="G125" s="11">
        <v>117</v>
      </c>
      <c r="H125" s="18">
        <v>1823292</v>
      </c>
      <c r="I125" s="18">
        <v>3318536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837047</v>
      </c>
      <c r="I127" s="18">
        <v>834408</v>
      </c>
    </row>
    <row r="128" spans="1:9" x14ac:dyDescent="0.2">
      <c r="A128" s="182" t="s">
        <v>95</v>
      </c>
      <c r="B128" s="182"/>
      <c r="C128" s="182"/>
      <c r="D128" s="182"/>
      <c r="E128" s="182"/>
      <c r="F128" s="182"/>
      <c r="G128" s="11">
        <v>120</v>
      </c>
      <c r="H128" s="18">
        <v>1001728</v>
      </c>
      <c r="I128" s="18">
        <v>971858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96071</v>
      </c>
      <c r="I131" s="18">
        <v>24783</v>
      </c>
    </row>
    <row r="132" spans="1:9" ht="22.15" customHeight="1" x14ac:dyDescent="0.2">
      <c r="A132" s="183" t="s">
        <v>99</v>
      </c>
      <c r="B132" s="183"/>
      <c r="C132" s="183"/>
      <c r="D132" s="183"/>
      <c r="E132" s="183"/>
      <c r="F132" s="183"/>
      <c r="G132" s="11">
        <v>124</v>
      </c>
      <c r="H132" s="18">
        <v>4781894</v>
      </c>
      <c r="I132" s="18">
        <v>4869757</v>
      </c>
    </row>
    <row r="133" spans="1:9" ht="12.75" customHeight="1" x14ac:dyDescent="0.2">
      <c r="A133" s="184" t="s">
        <v>358</v>
      </c>
      <c r="B133" s="184"/>
      <c r="C133" s="184"/>
      <c r="D133" s="184"/>
      <c r="E133" s="184"/>
      <c r="F133" s="184"/>
      <c r="G133" s="12">
        <v>125</v>
      </c>
      <c r="H133" s="120">
        <f>H75+H98+H105+H117+H132</f>
        <v>88253422</v>
      </c>
      <c r="I133" s="120">
        <f>I75+I98+I105+I117+I132</f>
        <v>92407704</v>
      </c>
    </row>
    <row r="134" spans="1:9" x14ac:dyDescent="0.2">
      <c r="A134" s="183" t="s">
        <v>100</v>
      </c>
      <c r="B134" s="183"/>
      <c r="C134" s="183"/>
      <c r="D134" s="183"/>
      <c r="E134" s="183"/>
      <c r="F134" s="183"/>
      <c r="G134" s="11">
        <v>126</v>
      </c>
      <c r="H134" s="18">
        <v>18957278</v>
      </c>
      <c r="I134" s="18">
        <v>17295076</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 zoomScale="110" zoomScaleNormal="110" zoomScaleSheetLayoutView="110" workbookViewId="0">
      <selection activeCell="O111" sqref="O11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466</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476</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14473015</v>
      </c>
      <c r="I8" s="52">
        <f>SUM(I9:I13)</f>
        <v>14473015</v>
      </c>
      <c r="J8" s="52">
        <f>SUM(J9:J13)</f>
        <v>10367460</v>
      </c>
      <c r="K8" s="52">
        <f>SUM(K9:K13)</f>
        <v>10367460</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13799412</v>
      </c>
      <c r="I10" s="53">
        <v>13799412</v>
      </c>
      <c r="J10" s="53">
        <v>9953551</v>
      </c>
      <c r="K10" s="53">
        <v>9953551</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673603</v>
      </c>
      <c r="I13" s="53">
        <v>673603</v>
      </c>
      <c r="J13" s="53">
        <v>413909</v>
      </c>
      <c r="K13" s="53">
        <v>413909</v>
      </c>
    </row>
    <row r="14" spans="1:11" ht="12.75" customHeight="1" x14ac:dyDescent="0.2">
      <c r="A14" s="213" t="s">
        <v>360</v>
      </c>
      <c r="B14" s="213"/>
      <c r="C14" s="213"/>
      <c r="D14" s="213"/>
      <c r="E14" s="213"/>
      <c r="F14" s="213"/>
      <c r="G14" s="12">
        <v>7</v>
      </c>
      <c r="H14" s="52">
        <f>H15+H16+H20+H24+H25+H26+H29+H36</f>
        <v>10458185</v>
      </c>
      <c r="I14" s="52">
        <f>I15+I16+I20+I24+I25+I26+I29+I36</f>
        <v>10458185</v>
      </c>
      <c r="J14" s="52">
        <f>J15+J16+J20+J24+J25+J26+J29+J36</f>
        <v>8267405</v>
      </c>
      <c r="K14" s="52">
        <f>K15+K16+K20+K24+K25+K26+K29+K36</f>
        <v>8267405</v>
      </c>
    </row>
    <row r="15" spans="1:11" ht="12.75" customHeight="1" x14ac:dyDescent="0.2">
      <c r="A15" s="182" t="s">
        <v>104</v>
      </c>
      <c r="B15" s="182"/>
      <c r="C15" s="182"/>
      <c r="D15" s="182"/>
      <c r="E15" s="182"/>
      <c r="F15" s="182"/>
      <c r="G15" s="11">
        <v>8</v>
      </c>
      <c r="H15" s="53">
        <v>1048675</v>
      </c>
      <c r="I15" s="53">
        <v>1048675</v>
      </c>
      <c r="J15" s="53">
        <v>480821</v>
      </c>
      <c r="K15" s="53">
        <v>480821</v>
      </c>
    </row>
    <row r="16" spans="1:11" ht="12.75" customHeight="1" x14ac:dyDescent="0.2">
      <c r="A16" s="186" t="s">
        <v>440</v>
      </c>
      <c r="B16" s="186"/>
      <c r="C16" s="186"/>
      <c r="D16" s="186"/>
      <c r="E16" s="186"/>
      <c r="F16" s="186"/>
      <c r="G16" s="12">
        <v>9</v>
      </c>
      <c r="H16" s="52">
        <f>SUM(H17:H19)</f>
        <v>6330185</v>
      </c>
      <c r="I16" s="52">
        <f>SUM(I17:I19)</f>
        <v>6330185</v>
      </c>
      <c r="J16" s="52">
        <f>SUM(J17:J19)</f>
        <v>4443925</v>
      </c>
      <c r="K16" s="52">
        <f>SUM(K17:K19)</f>
        <v>4443925</v>
      </c>
    </row>
    <row r="17" spans="1:11" ht="12.75" customHeight="1" x14ac:dyDescent="0.2">
      <c r="A17" s="216" t="s">
        <v>120</v>
      </c>
      <c r="B17" s="216"/>
      <c r="C17" s="216"/>
      <c r="D17" s="216"/>
      <c r="E17" s="216"/>
      <c r="F17" s="216"/>
      <c r="G17" s="11">
        <v>10</v>
      </c>
      <c r="H17" s="53">
        <v>2530365</v>
      </c>
      <c r="I17" s="53">
        <v>2530365</v>
      </c>
      <c r="J17" s="53">
        <v>2690597</v>
      </c>
      <c r="K17" s="53">
        <v>2690597</v>
      </c>
    </row>
    <row r="18" spans="1:11" ht="12.75" customHeight="1" x14ac:dyDescent="0.2">
      <c r="A18" s="216" t="s">
        <v>121</v>
      </c>
      <c r="B18" s="216"/>
      <c r="C18" s="216"/>
      <c r="D18" s="216"/>
      <c r="E18" s="216"/>
      <c r="F18" s="216"/>
      <c r="G18" s="11">
        <v>11</v>
      </c>
      <c r="H18" s="53">
        <v>3261811</v>
      </c>
      <c r="I18" s="53">
        <v>3261811</v>
      </c>
      <c r="J18" s="53">
        <v>1256926</v>
      </c>
      <c r="K18" s="53">
        <v>1256926</v>
      </c>
    </row>
    <row r="19" spans="1:11" ht="12.75" customHeight="1" x14ac:dyDescent="0.2">
      <c r="A19" s="216" t="s">
        <v>122</v>
      </c>
      <c r="B19" s="216"/>
      <c r="C19" s="216"/>
      <c r="D19" s="216"/>
      <c r="E19" s="216"/>
      <c r="F19" s="216"/>
      <c r="G19" s="11">
        <v>12</v>
      </c>
      <c r="H19" s="53">
        <v>538009</v>
      </c>
      <c r="I19" s="53">
        <v>538009</v>
      </c>
      <c r="J19" s="53">
        <v>496402</v>
      </c>
      <c r="K19" s="53">
        <v>496402</v>
      </c>
    </row>
    <row r="20" spans="1:11" ht="12.75" customHeight="1" x14ac:dyDescent="0.2">
      <c r="A20" s="186" t="s">
        <v>441</v>
      </c>
      <c r="B20" s="186"/>
      <c r="C20" s="186"/>
      <c r="D20" s="186"/>
      <c r="E20" s="186"/>
      <c r="F20" s="186"/>
      <c r="G20" s="12">
        <v>13</v>
      </c>
      <c r="H20" s="52">
        <f>SUM(H21:H23)</f>
        <v>1935177</v>
      </c>
      <c r="I20" s="52">
        <f>SUM(I21:I23)</f>
        <v>1935177</v>
      </c>
      <c r="J20" s="52">
        <f>SUM(J21:J23)</f>
        <v>2321304</v>
      </c>
      <c r="K20" s="52">
        <f>SUM(K21:K23)</f>
        <v>2321304</v>
      </c>
    </row>
    <row r="21" spans="1:11" ht="12.75" customHeight="1" x14ac:dyDescent="0.2">
      <c r="A21" s="216" t="s">
        <v>105</v>
      </c>
      <c r="B21" s="216"/>
      <c r="C21" s="216"/>
      <c r="D21" s="216"/>
      <c r="E21" s="216"/>
      <c r="F21" s="216"/>
      <c r="G21" s="11">
        <v>14</v>
      </c>
      <c r="H21" s="53">
        <v>1305966</v>
      </c>
      <c r="I21" s="53">
        <v>1305966</v>
      </c>
      <c r="J21" s="53">
        <v>1497483</v>
      </c>
      <c r="K21" s="53">
        <v>1497483</v>
      </c>
    </row>
    <row r="22" spans="1:11" ht="12.75" customHeight="1" x14ac:dyDescent="0.2">
      <c r="A22" s="216" t="s">
        <v>106</v>
      </c>
      <c r="B22" s="216"/>
      <c r="C22" s="216"/>
      <c r="D22" s="216"/>
      <c r="E22" s="216"/>
      <c r="F22" s="216"/>
      <c r="G22" s="11">
        <v>15</v>
      </c>
      <c r="H22" s="53">
        <v>393083</v>
      </c>
      <c r="I22" s="53">
        <v>393083</v>
      </c>
      <c r="J22" s="53">
        <v>562561</v>
      </c>
      <c r="K22" s="53">
        <v>562561</v>
      </c>
    </row>
    <row r="23" spans="1:11" ht="12.75" customHeight="1" x14ac:dyDescent="0.2">
      <c r="A23" s="216" t="s">
        <v>107</v>
      </c>
      <c r="B23" s="216"/>
      <c r="C23" s="216"/>
      <c r="D23" s="216"/>
      <c r="E23" s="216"/>
      <c r="F23" s="216"/>
      <c r="G23" s="11">
        <v>16</v>
      </c>
      <c r="H23" s="53">
        <v>236128</v>
      </c>
      <c r="I23" s="53">
        <v>236128</v>
      </c>
      <c r="J23" s="53">
        <v>261260</v>
      </c>
      <c r="K23" s="53">
        <v>261260</v>
      </c>
    </row>
    <row r="24" spans="1:11" ht="12.75" customHeight="1" x14ac:dyDescent="0.2">
      <c r="A24" s="182" t="s">
        <v>108</v>
      </c>
      <c r="B24" s="182"/>
      <c r="C24" s="182"/>
      <c r="D24" s="182"/>
      <c r="E24" s="182"/>
      <c r="F24" s="182"/>
      <c r="G24" s="11">
        <v>17</v>
      </c>
      <c r="H24" s="53">
        <v>699427</v>
      </c>
      <c r="I24" s="53">
        <v>699427</v>
      </c>
      <c r="J24" s="53">
        <v>735005</v>
      </c>
      <c r="K24" s="53">
        <v>735005</v>
      </c>
    </row>
    <row r="25" spans="1:11" ht="12.75" customHeight="1" x14ac:dyDescent="0.2">
      <c r="A25" s="182" t="s">
        <v>109</v>
      </c>
      <c r="B25" s="182"/>
      <c r="C25" s="182"/>
      <c r="D25" s="182"/>
      <c r="E25" s="182"/>
      <c r="F25" s="182"/>
      <c r="G25" s="11">
        <v>18</v>
      </c>
      <c r="H25" s="53">
        <v>431394</v>
      </c>
      <c r="I25" s="53">
        <v>431394</v>
      </c>
      <c r="J25" s="53">
        <v>279239</v>
      </c>
      <c r="K25" s="53">
        <v>279239</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3349</v>
      </c>
      <c r="I29" s="52">
        <f>SUM(I30:I35)</f>
        <v>3349</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3349</v>
      </c>
      <c r="I32" s="53">
        <v>3349</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9978</v>
      </c>
      <c r="I36" s="53">
        <v>9978</v>
      </c>
      <c r="J36" s="53">
        <v>7111</v>
      </c>
      <c r="K36" s="53">
        <v>7111</v>
      </c>
    </row>
    <row r="37" spans="1:11" ht="12.75" customHeight="1" x14ac:dyDescent="0.2">
      <c r="A37" s="213" t="s">
        <v>361</v>
      </c>
      <c r="B37" s="213"/>
      <c r="C37" s="213"/>
      <c r="D37" s="213"/>
      <c r="E37" s="213"/>
      <c r="F37" s="213"/>
      <c r="G37" s="12">
        <v>30</v>
      </c>
      <c r="H37" s="52">
        <f>SUM(H38:H47)</f>
        <v>22687</v>
      </c>
      <c r="I37" s="52">
        <f>SUM(I38:I47)</f>
        <v>22687</v>
      </c>
      <c r="J37" s="52">
        <f>SUM(J38:J47)</f>
        <v>13324</v>
      </c>
      <c r="K37" s="52">
        <f>SUM(K38:K47)</f>
        <v>13324</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22205</v>
      </c>
      <c r="I44" s="53">
        <v>22205</v>
      </c>
      <c r="J44" s="53">
        <v>7430</v>
      </c>
      <c r="K44" s="53">
        <v>7430</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482</v>
      </c>
      <c r="I47" s="53">
        <v>482</v>
      </c>
      <c r="J47" s="53">
        <v>5894</v>
      </c>
      <c r="K47" s="53">
        <v>5894</v>
      </c>
    </row>
    <row r="48" spans="1:11" ht="12.75" customHeight="1" x14ac:dyDescent="0.2">
      <c r="A48" s="213" t="s">
        <v>362</v>
      </c>
      <c r="B48" s="213"/>
      <c r="C48" s="213"/>
      <c r="D48" s="213"/>
      <c r="E48" s="213"/>
      <c r="F48" s="213"/>
      <c r="G48" s="12">
        <v>41</v>
      </c>
      <c r="H48" s="52">
        <f>SUM(H49:H55)</f>
        <v>88020</v>
      </c>
      <c r="I48" s="52">
        <f>SUM(I49:I55)</f>
        <v>88020</v>
      </c>
      <c r="J48" s="52">
        <f>SUM(J49:J55)</f>
        <v>75302</v>
      </c>
      <c r="K48" s="52">
        <f>SUM(K49:K55)</f>
        <v>75302</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85302</v>
      </c>
      <c r="I51" s="53">
        <v>85302</v>
      </c>
      <c r="J51" s="53">
        <v>72823</v>
      </c>
      <c r="K51" s="53">
        <v>72823</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2718</v>
      </c>
      <c r="I55" s="53">
        <v>2718</v>
      </c>
      <c r="J55" s="53">
        <v>2479</v>
      </c>
      <c r="K55" s="53">
        <v>2479</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14495702</v>
      </c>
      <c r="I60" s="52">
        <f t="shared" ref="I60:K60" si="0">I8+I37+I56+I57</f>
        <v>14495702</v>
      </c>
      <c r="J60" s="52">
        <f t="shared" si="0"/>
        <v>10380784</v>
      </c>
      <c r="K60" s="52">
        <f t="shared" si="0"/>
        <v>10380784</v>
      </c>
    </row>
    <row r="61" spans="1:11" ht="12.75" customHeight="1" x14ac:dyDescent="0.2">
      <c r="A61" s="213" t="s">
        <v>364</v>
      </c>
      <c r="B61" s="213"/>
      <c r="C61" s="213"/>
      <c r="D61" s="213"/>
      <c r="E61" s="213"/>
      <c r="F61" s="213"/>
      <c r="G61" s="12">
        <v>54</v>
      </c>
      <c r="H61" s="52">
        <f>H14+H48+H58+H59</f>
        <v>10546205</v>
      </c>
      <c r="I61" s="52">
        <f t="shared" ref="I61:K61" si="1">I14+I48+I58+I59</f>
        <v>10546205</v>
      </c>
      <c r="J61" s="52">
        <f t="shared" si="1"/>
        <v>8342707</v>
      </c>
      <c r="K61" s="52">
        <f t="shared" si="1"/>
        <v>8342707</v>
      </c>
    </row>
    <row r="62" spans="1:11" ht="12.75" customHeight="1" x14ac:dyDescent="0.2">
      <c r="A62" s="213" t="s">
        <v>365</v>
      </c>
      <c r="B62" s="213"/>
      <c r="C62" s="213"/>
      <c r="D62" s="213"/>
      <c r="E62" s="213"/>
      <c r="F62" s="213"/>
      <c r="G62" s="12">
        <v>55</v>
      </c>
      <c r="H62" s="52">
        <f>H60-H61</f>
        <v>3949497</v>
      </c>
      <c r="I62" s="52">
        <f t="shared" ref="I62:K62" si="2">I60-I61</f>
        <v>3949497</v>
      </c>
      <c r="J62" s="52">
        <f t="shared" si="2"/>
        <v>2038077</v>
      </c>
      <c r="K62" s="52">
        <f t="shared" si="2"/>
        <v>2038077</v>
      </c>
    </row>
    <row r="63" spans="1:11" ht="12.75" customHeight="1" x14ac:dyDescent="0.2">
      <c r="A63" s="214" t="s">
        <v>366</v>
      </c>
      <c r="B63" s="214"/>
      <c r="C63" s="214"/>
      <c r="D63" s="214"/>
      <c r="E63" s="214"/>
      <c r="F63" s="214"/>
      <c r="G63" s="12">
        <v>56</v>
      </c>
      <c r="H63" s="52">
        <f>+IF((H60-H61)&gt;0,(H60-H61),0)</f>
        <v>3949497</v>
      </c>
      <c r="I63" s="52">
        <f t="shared" ref="I63:K63" si="3">+IF((I60-I61)&gt;0,(I60-I61),0)</f>
        <v>3949497</v>
      </c>
      <c r="J63" s="52">
        <f t="shared" si="3"/>
        <v>2038077</v>
      </c>
      <c r="K63" s="52">
        <f t="shared" si="3"/>
        <v>2038077</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3949497</v>
      </c>
      <c r="I66" s="52">
        <f t="shared" ref="I66:K66" si="5">I62-I65</f>
        <v>3949497</v>
      </c>
      <c r="J66" s="52">
        <f t="shared" si="5"/>
        <v>2038077</v>
      </c>
      <c r="K66" s="52">
        <f t="shared" si="5"/>
        <v>2038077</v>
      </c>
    </row>
    <row r="67" spans="1:11" ht="12.75" customHeight="1" x14ac:dyDescent="0.2">
      <c r="A67" s="214" t="s">
        <v>369</v>
      </c>
      <c r="B67" s="214"/>
      <c r="C67" s="214"/>
      <c r="D67" s="214"/>
      <c r="E67" s="214"/>
      <c r="F67" s="214"/>
      <c r="G67" s="12">
        <v>60</v>
      </c>
      <c r="H67" s="52">
        <f>+IF((H62-H65)&gt;0,(H62-H65),0)</f>
        <v>3949497</v>
      </c>
      <c r="I67" s="52">
        <f t="shared" ref="I67:K67" si="6">+IF((I62-I65)&gt;0,(I62-I65),0)</f>
        <v>3949497</v>
      </c>
      <c r="J67" s="52">
        <f t="shared" si="6"/>
        <v>2038077</v>
      </c>
      <c r="K67" s="52">
        <f t="shared" si="6"/>
        <v>2038077</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3949497</v>
      </c>
      <c r="I77" s="75">
        <v>3949497</v>
      </c>
      <c r="J77" s="75">
        <v>2038077</v>
      </c>
      <c r="K77" s="75">
        <v>2038077</v>
      </c>
    </row>
    <row r="78" spans="1:11" ht="12.75" customHeight="1" x14ac:dyDescent="0.2">
      <c r="A78" s="212" t="s">
        <v>375</v>
      </c>
      <c r="B78" s="212"/>
      <c r="C78" s="212"/>
      <c r="D78" s="212"/>
      <c r="E78" s="212"/>
      <c r="F78" s="212"/>
      <c r="G78" s="46">
        <v>69</v>
      </c>
      <c r="H78" s="54">
        <v>3949497</v>
      </c>
      <c r="I78" s="54">
        <v>3949497</v>
      </c>
      <c r="J78" s="54">
        <v>2038077</v>
      </c>
      <c r="K78" s="54">
        <v>2038077</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3949497</v>
      </c>
      <c r="I89" s="56">
        <v>3949497</v>
      </c>
      <c r="J89" s="56">
        <v>2038077</v>
      </c>
      <c r="K89" s="56">
        <v>2038077</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3949497</v>
      </c>
      <c r="I109" s="55">
        <f>I89+I108</f>
        <v>3949497</v>
      </c>
      <c r="J109" s="55">
        <f t="shared" ref="J109:K109" si="12">J89+J108</f>
        <v>2038077</v>
      </c>
      <c r="K109" s="55">
        <f t="shared" si="12"/>
        <v>2038077</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zoomScaleSheetLayoutView="110"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467</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476</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3949496</v>
      </c>
      <c r="I8" s="68">
        <v>2038077</v>
      </c>
    </row>
    <row r="9" spans="1:9" ht="12.75" customHeight="1" x14ac:dyDescent="0.2">
      <c r="A9" s="237" t="s">
        <v>171</v>
      </c>
      <c r="B9" s="237"/>
      <c r="C9" s="237"/>
      <c r="D9" s="237"/>
      <c r="E9" s="237"/>
      <c r="F9" s="237"/>
      <c r="G9" s="69">
        <v>2</v>
      </c>
      <c r="H9" s="70">
        <f>H10+H11+H12+H13+H14+H15+H16+H17</f>
        <v>699427</v>
      </c>
      <c r="I9" s="70">
        <f>I10+I11+I12+I13+I14+I15+I16+I17</f>
        <v>735005</v>
      </c>
    </row>
    <row r="10" spans="1:9" ht="12.75" customHeight="1" x14ac:dyDescent="0.2">
      <c r="A10" s="216" t="s">
        <v>172</v>
      </c>
      <c r="B10" s="216"/>
      <c r="C10" s="216"/>
      <c r="D10" s="216"/>
      <c r="E10" s="216"/>
      <c r="F10" s="216"/>
      <c r="G10" s="67">
        <v>3</v>
      </c>
      <c r="H10" s="68">
        <v>699427</v>
      </c>
      <c r="I10" s="68">
        <v>735005</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4648923</v>
      </c>
      <c r="I18" s="70">
        <f>I8+I9</f>
        <v>2773082</v>
      </c>
    </row>
    <row r="19" spans="1:9" ht="12.75" customHeight="1" x14ac:dyDescent="0.2">
      <c r="A19" s="237" t="s">
        <v>180</v>
      </c>
      <c r="B19" s="237"/>
      <c r="C19" s="237"/>
      <c r="D19" s="237"/>
      <c r="E19" s="237"/>
      <c r="F19" s="237"/>
      <c r="G19" s="69">
        <v>12</v>
      </c>
      <c r="H19" s="70">
        <f>H20+H21+H22+H23</f>
        <v>-1297305</v>
      </c>
      <c r="I19" s="70">
        <f>I20+I21+I22+I23</f>
        <v>-3842642</v>
      </c>
    </row>
    <row r="20" spans="1:9" ht="12.75" customHeight="1" x14ac:dyDescent="0.2">
      <c r="A20" s="216" t="s">
        <v>181</v>
      </c>
      <c r="B20" s="216"/>
      <c r="C20" s="216"/>
      <c r="D20" s="216"/>
      <c r="E20" s="216"/>
      <c r="F20" s="216"/>
      <c r="G20" s="67">
        <v>13</v>
      </c>
      <c r="H20" s="68">
        <v>-2605924</v>
      </c>
      <c r="I20" s="68">
        <v>-1967648</v>
      </c>
    </row>
    <row r="21" spans="1:9" ht="12.75" customHeight="1" x14ac:dyDescent="0.2">
      <c r="A21" s="216" t="s">
        <v>182</v>
      </c>
      <c r="B21" s="216"/>
      <c r="C21" s="216"/>
      <c r="D21" s="216"/>
      <c r="E21" s="216"/>
      <c r="F21" s="216"/>
      <c r="G21" s="67">
        <v>14</v>
      </c>
      <c r="H21" s="68">
        <v>-343986</v>
      </c>
      <c r="I21" s="68">
        <v>-853271</v>
      </c>
    </row>
    <row r="22" spans="1:9" ht="12.75" customHeight="1" x14ac:dyDescent="0.2">
      <c r="A22" s="216" t="s">
        <v>183</v>
      </c>
      <c r="B22" s="216"/>
      <c r="C22" s="216"/>
      <c r="D22" s="216"/>
      <c r="E22" s="216"/>
      <c r="F22" s="216"/>
      <c r="G22" s="67">
        <v>15</v>
      </c>
      <c r="H22" s="68">
        <v>1652605</v>
      </c>
      <c r="I22" s="68">
        <v>-1021723</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3351618</v>
      </c>
      <c r="I24" s="70">
        <f>I18+I19</f>
        <v>-1069560</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3351618</v>
      </c>
      <c r="I27" s="70">
        <f>I24+I25+I26</f>
        <v>-1069560</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9198</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168046</v>
      </c>
    </row>
    <row r="35" spans="1:9" ht="26.45" customHeight="1" x14ac:dyDescent="0.2">
      <c r="A35" s="233" t="s">
        <v>196</v>
      </c>
      <c r="B35" s="233"/>
      <c r="C35" s="233"/>
      <c r="D35" s="233"/>
      <c r="E35" s="233"/>
      <c r="F35" s="233"/>
      <c r="G35" s="69">
        <v>27</v>
      </c>
      <c r="H35" s="72">
        <f>H29+H30+H31+H32+H33+H34</f>
        <v>9198</v>
      </c>
      <c r="I35" s="72">
        <f>I29+I30+I31+I32+I33+I34</f>
        <v>168046</v>
      </c>
    </row>
    <row r="36" spans="1:9" ht="22.9" customHeight="1" x14ac:dyDescent="0.2">
      <c r="A36" s="182" t="s">
        <v>197</v>
      </c>
      <c r="B36" s="182"/>
      <c r="C36" s="182"/>
      <c r="D36" s="182"/>
      <c r="E36" s="182"/>
      <c r="F36" s="182"/>
      <c r="G36" s="67">
        <v>28</v>
      </c>
      <c r="H36" s="71">
        <v>-420902</v>
      </c>
      <c r="I36" s="71">
        <v>-475361</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-1143851</v>
      </c>
      <c r="I40" s="71">
        <v>0</v>
      </c>
    </row>
    <row r="41" spans="1:9" ht="24" customHeight="1" x14ac:dyDescent="0.2">
      <c r="A41" s="233" t="s">
        <v>202</v>
      </c>
      <c r="B41" s="233"/>
      <c r="C41" s="233"/>
      <c r="D41" s="233"/>
      <c r="E41" s="233"/>
      <c r="F41" s="233"/>
      <c r="G41" s="69">
        <v>33</v>
      </c>
      <c r="H41" s="72">
        <f>H36+H37+H38+H39+H40</f>
        <v>-1564753</v>
      </c>
      <c r="I41" s="72">
        <f>I36+I37+I38+I39+I40</f>
        <v>-475361</v>
      </c>
    </row>
    <row r="42" spans="1:9" ht="29.45" customHeight="1" x14ac:dyDescent="0.2">
      <c r="A42" s="234" t="s">
        <v>203</v>
      </c>
      <c r="B42" s="234"/>
      <c r="C42" s="234"/>
      <c r="D42" s="234"/>
      <c r="E42" s="234"/>
      <c r="F42" s="234"/>
      <c r="G42" s="69">
        <v>34</v>
      </c>
      <c r="H42" s="72">
        <f>H35+H41</f>
        <v>-1555555</v>
      </c>
      <c r="I42" s="72">
        <f>I35+I41</f>
        <v>-307315</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598954</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598954</v>
      </c>
    </row>
    <row r="49" spans="1:9" ht="24.6" customHeight="1" x14ac:dyDescent="0.2">
      <c r="A49" s="182" t="s">
        <v>305</v>
      </c>
      <c r="B49" s="182"/>
      <c r="C49" s="182"/>
      <c r="D49" s="182"/>
      <c r="E49" s="182"/>
      <c r="F49" s="182"/>
      <c r="G49" s="67">
        <v>40</v>
      </c>
      <c r="H49" s="71">
        <v>-355563</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-1851710</v>
      </c>
      <c r="I53" s="71">
        <v>-339332</v>
      </c>
    </row>
    <row r="54" spans="1:9" ht="30.6" customHeight="1" x14ac:dyDescent="0.2">
      <c r="A54" s="233" t="s">
        <v>214</v>
      </c>
      <c r="B54" s="233"/>
      <c r="C54" s="233"/>
      <c r="D54" s="233"/>
      <c r="E54" s="233"/>
      <c r="F54" s="233"/>
      <c r="G54" s="69">
        <v>45</v>
      </c>
      <c r="H54" s="72">
        <f>H49+H50+H51+H52+H53</f>
        <v>-2207273</v>
      </c>
      <c r="I54" s="72">
        <f>I49+I50+I51+I52+I53</f>
        <v>-339332</v>
      </c>
    </row>
    <row r="55" spans="1:9" ht="29.45" customHeight="1" x14ac:dyDescent="0.2">
      <c r="A55" s="234" t="s">
        <v>215</v>
      </c>
      <c r="B55" s="234"/>
      <c r="C55" s="234"/>
      <c r="D55" s="234"/>
      <c r="E55" s="234"/>
      <c r="F55" s="234"/>
      <c r="G55" s="69">
        <v>46</v>
      </c>
      <c r="H55" s="72">
        <f>H48+H54</f>
        <v>-2207273</v>
      </c>
      <c r="I55" s="72">
        <f>I48+I54</f>
        <v>259622</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-411210</v>
      </c>
      <c r="I57" s="72">
        <f>I27+I42+I55+I56</f>
        <v>-1117253</v>
      </c>
    </row>
    <row r="58" spans="1:9" x14ac:dyDescent="0.2">
      <c r="A58" s="236" t="s">
        <v>218</v>
      </c>
      <c r="B58" s="236"/>
      <c r="C58" s="236"/>
      <c r="D58" s="236"/>
      <c r="E58" s="236"/>
      <c r="F58" s="236"/>
      <c r="G58" s="67">
        <v>49</v>
      </c>
      <c r="H58" s="71">
        <v>5725904</v>
      </c>
      <c r="I58" s="71">
        <v>1878441</v>
      </c>
    </row>
    <row r="59" spans="1:9" ht="31.15" customHeight="1" x14ac:dyDescent="0.2">
      <c r="A59" s="234" t="s">
        <v>219</v>
      </c>
      <c r="B59" s="234"/>
      <c r="C59" s="234"/>
      <c r="D59" s="234"/>
      <c r="E59" s="234"/>
      <c r="F59" s="234"/>
      <c r="G59" s="69">
        <v>50</v>
      </c>
      <c r="H59" s="72">
        <f>H57+H58</f>
        <v>5314694</v>
      </c>
      <c r="I59" s="72">
        <f>I57+I58</f>
        <v>761188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58" sqref="X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47159261</v>
      </c>
      <c r="I7" s="33">
        <v>0</v>
      </c>
      <c r="J7" s="33">
        <v>488040</v>
      </c>
      <c r="K7" s="33">
        <v>1155</v>
      </c>
      <c r="L7" s="33">
        <v>1155</v>
      </c>
      <c r="M7" s="33">
        <v>0</v>
      </c>
      <c r="N7" s="33">
        <v>0</v>
      </c>
      <c r="O7" s="33">
        <v>0</v>
      </c>
      <c r="P7" s="33">
        <v>0</v>
      </c>
      <c r="Q7" s="33">
        <v>0</v>
      </c>
      <c r="R7" s="33">
        <v>0</v>
      </c>
      <c r="S7" s="33">
        <v>0</v>
      </c>
      <c r="T7" s="33">
        <v>0</v>
      </c>
      <c r="U7" s="33">
        <v>5871949</v>
      </c>
      <c r="V7" s="33">
        <v>3510799</v>
      </c>
      <c r="W7" s="34">
        <f>H7+I7+J7+K7-L7+M7+N7+O7+P7+Q7+R7+U7+V7+S7+T7</f>
        <v>57030049</v>
      </c>
      <c r="X7" s="33">
        <v>0</v>
      </c>
      <c r="Y7" s="34">
        <f>W7+X7</f>
        <v>57030049</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47159261</v>
      </c>
      <c r="I10" s="34">
        <f t="shared" ref="I10:Y10" si="2">I7+I8+I9</f>
        <v>0</v>
      </c>
      <c r="J10" s="34">
        <f t="shared" si="2"/>
        <v>488040</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5871949</v>
      </c>
      <c r="V10" s="34">
        <f t="shared" si="2"/>
        <v>3510799</v>
      </c>
      <c r="W10" s="34">
        <f t="shared" si="2"/>
        <v>57030049</v>
      </c>
      <c r="X10" s="34">
        <f t="shared" si="2"/>
        <v>0</v>
      </c>
      <c r="Y10" s="34">
        <f t="shared" si="2"/>
        <v>57030049</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150008</v>
      </c>
      <c r="K19" s="33">
        <v>0</v>
      </c>
      <c r="L19" s="33">
        <v>0</v>
      </c>
      <c r="M19" s="33">
        <v>0</v>
      </c>
      <c r="N19" s="33">
        <v>0</v>
      </c>
      <c r="O19" s="33">
        <v>0</v>
      </c>
      <c r="P19" s="33">
        <v>0</v>
      </c>
      <c r="Q19" s="33">
        <v>0</v>
      </c>
      <c r="R19" s="33">
        <v>0</v>
      </c>
      <c r="S19" s="33">
        <v>0</v>
      </c>
      <c r="T19" s="33">
        <v>0</v>
      </c>
      <c r="U19" s="33">
        <v>829493</v>
      </c>
      <c r="V19" s="33">
        <v>106507</v>
      </c>
      <c r="W19" s="34">
        <f t="shared" si="3"/>
        <v>1086008</v>
      </c>
      <c r="X19" s="33">
        <v>0</v>
      </c>
      <c r="Y19" s="34">
        <f t="shared" si="4"/>
        <v>1086008</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47159261</v>
      </c>
      <c r="I30" s="36">
        <f t="shared" ref="I30:Y30" si="5">SUM(I10:I29)</f>
        <v>0</v>
      </c>
      <c r="J30" s="36">
        <f t="shared" si="5"/>
        <v>638048</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6701442</v>
      </c>
      <c r="V30" s="36">
        <f t="shared" si="5"/>
        <v>3617306</v>
      </c>
      <c r="W30" s="36">
        <f t="shared" si="5"/>
        <v>58116057</v>
      </c>
      <c r="X30" s="36">
        <f t="shared" si="5"/>
        <v>0</v>
      </c>
      <c r="Y30" s="36">
        <f t="shared" si="5"/>
        <v>58116057</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150008</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829493</v>
      </c>
      <c r="V32" s="34">
        <f t="shared" si="6"/>
        <v>106507</v>
      </c>
      <c r="W32" s="34">
        <f t="shared" si="6"/>
        <v>1086008</v>
      </c>
      <c r="X32" s="34">
        <f t="shared" si="6"/>
        <v>0</v>
      </c>
      <c r="Y32" s="34">
        <f t="shared" si="6"/>
        <v>1086008</v>
      </c>
    </row>
    <row r="33" spans="1:25" ht="31.5" customHeight="1" x14ac:dyDescent="0.2">
      <c r="A33" s="267" t="s">
        <v>428</v>
      </c>
      <c r="B33" s="267"/>
      <c r="C33" s="267"/>
      <c r="D33" s="267"/>
      <c r="E33" s="267"/>
      <c r="F33" s="267"/>
      <c r="G33" s="7">
        <v>26</v>
      </c>
      <c r="H33" s="34">
        <f>H11+H32</f>
        <v>0</v>
      </c>
      <c r="I33" s="34">
        <f t="shared" ref="I33:Y33" si="8">I11+I32</f>
        <v>0</v>
      </c>
      <c r="J33" s="34">
        <f t="shared" si="8"/>
        <v>150008</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829493</v>
      </c>
      <c r="V33" s="34">
        <f t="shared" si="8"/>
        <v>106507</v>
      </c>
      <c r="W33" s="34">
        <f t="shared" si="8"/>
        <v>1086008</v>
      </c>
      <c r="X33" s="34">
        <f t="shared" si="8"/>
        <v>0</v>
      </c>
      <c r="Y33" s="34">
        <f t="shared" si="8"/>
        <v>1086008</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47159261</v>
      </c>
      <c r="I36" s="33">
        <v>0</v>
      </c>
      <c r="J36" s="33">
        <v>638048</v>
      </c>
      <c r="K36" s="33">
        <v>1155</v>
      </c>
      <c r="L36" s="33">
        <v>1155</v>
      </c>
      <c r="M36" s="33">
        <v>0</v>
      </c>
      <c r="N36" s="33">
        <v>0</v>
      </c>
      <c r="O36" s="33">
        <v>0</v>
      </c>
      <c r="P36" s="33">
        <v>0</v>
      </c>
      <c r="Q36" s="33">
        <v>0</v>
      </c>
      <c r="R36" s="33">
        <v>0</v>
      </c>
      <c r="S36" s="33">
        <v>0</v>
      </c>
      <c r="T36" s="33">
        <v>0</v>
      </c>
      <c r="U36" s="33">
        <v>6701442</v>
      </c>
      <c r="V36" s="33">
        <v>3617306</v>
      </c>
      <c r="W36" s="37">
        <f>H36+I36+J36+K36-L36+M36+N36+O36+P36+Q36+R36+U36+V36+S36+T36</f>
        <v>58116057</v>
      </c>
      <c r="X36" s="33">
        <v>0</v>
      </c>
      <c r="Y36" s="37">
        <f t="shared" ref="Y36:Y38" si="12">W36+X36</f>
        <v>58116057</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47159261</v>
      </c>
      <c r="I39" s="34">
        <f t="shared" ref="I39:Y39" si="14">I36+I37+I38</f>
        <v>0</v>
      </c>
      <c r="J39" s="34">
        <f t="shared" si="14"/>
        <v>638048</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6701442</v>
      </c>
      <c r="V39" s="34">
        <f t="shared" si="14"/>
        <v>3617306</v>
      </c>
      <c r="W39" s="34">
        <f t="shared" si="14"/>
        <v>58116057</v>
      </c>
      <c r="X39" s="34">
        <f t="shared" si="14"/>
        <v>0</v>
      </c>
      <c r="Y39" s="34">
        <f t="shared" si="14"/>
        <v>58116057</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3557673</v>
      </c>
      <c r="K48" s="33">
        <v>0</v>
      </c>
      <c r="L48" s="33">
        <v>0</v>
      </c>
      <c r="M48" s="33">
        <v>0</v>
      </c>
      <c r="N48" s="33">
        <v>0</v>
      </c>
      <c r="O48" s="33">
        <v>0</v>
      </c>
      <c r="P48" s="33">
        <v>0</v>
      </c>
      <c r="Q48" s="33">
        <v>0</v>
      </c>
      <c r="R48" s="33">
        <v>0</v>
      </c>
      <c r="S48" s="33">
        <v>0</v>
      </c>
      <c r="T48" s="33">
        <v>0</v>
      </c>
      <c r="U48" s="33">
        <v>3638004</v>
      </c>
      <c r="V48" s="33">
        <v>-1579229</v>
      </c>
      <c r="W48" s="37">
        <f t="shared" si="15"/>
        <v>5616448</v>
      </c>
      <c r="X48" s="33">
        <v>0</v>
      </c>
      <c r="Y48" s="37">
        <f t="shared" si="16"/>
        <v>5616448</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47159261</v>
      </c>
      <c r="I59" s="36">
        <f t="shared" ref="I59:Y59" si="17">SUM(I39:I58)</f>
        <v>0</v>
      </c>
      <c r="J59" s="36">
        <f t="shared" si="17"/>
        <v>4195721</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10339446</v>
      </c>
      <c r="V59" s="36">
        <f t="shared" si="17"/>
        <v>2038077</v>
      </c>
      <c r="W59" s="36">
        <f t="shared" si="17"/>
        <v>63732505</v>
      </c>
      <c r="X59" s="36">
        <f t="shared" si="17"/>
        <v>0</v>
      </c>
      <c r="Y59" s="36">
        <f t="shared" si="17"/>
        <v>63732505</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3557673</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3638004</v>
      </c>
      <c r="V61" s="37">
        <f t="shared" si="18"/>
        <v>-1579229</v>
      </c>
      <c r="W61" s="37">
        <f t="shared" si="18"/>
        <v>5616448</v>
      </c>
      <c r="X61" s="37">
        <f t="shared" si="18"/>
        <v>0</v>
      </c>
      <c r="Y61" s="37">
        <f t="shared" si="18"/>
        <v>5616448</v>
      </c>
    </row>
    <row r="62" spans="1:25" ht="27.75" customHeight="1" x14ac:dyDescent="0.2">
      <c r="A62" s="267" t="s">
        <v>435</v>
      </c>
      <c r="B62" s="267"/>
      <c r="C62" s="267"/>
      <c r="D62" s="267"/>
      <c r="E62" s="267"/>
      <c r="F62" s="267"/>
      <c r="G62" s="7">
        <v>53</v>
      </c>
      <c r="H62" s="37">
        <f>H40+H61</f>
        <v>0</v>
      </c>
      <c r="I62" s="37">
        <f t="shared" ref="I62:Y62" si="20">I40+I61</f>
        <v>0</v>
      </c>
      <c r="J62" s="37">
        <f t="shared" si="20"/>
        <v>3557673</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3638004</v>
      </c>
      <c r="V62" s="37">
        <f t="shared" si="20"/>
        <v>-1579229</v>
      </c>
      <c r="W62" s="37">
        <f t="shared" si="20"/>
        <v>5616448</v>
      </c>
      <c r="X62" s="37">
        <f t="shared" si="20"/>
        <v>0</v>
      </c>
      <c r="Y62" s="37">
        <f t="shared" si="20"/>
        <v>5616448</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477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2023-04-28T10:43:04Z</cp:lastPrinted>
  <dcterms:created xsi:type="dcterms:W3CDTF">2008-10-17T11:51:54Z</dcterms:created>
  <dcterms:modified xsi:type="dcterms:W3CDTF">2023-04-28T10:43:07Z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