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Matej Vitez\Desktop\direktor\fin. izvješća\2026\2. kvartal\konsolidirano\"/>
    </mc:Choice>
  </mc:AlternateContent>
  <xr:revisionPtr revIDLastSave="0" documentId="13_ncr:1_{1B32D3EE-4E18-4DB2-AC67-343AD942C721}"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<sst xmlns="http://schemas.openxmlformats.org/spreadsheetml/2006/main" count="543" uniqueCount="478">
  <si>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</si>
  <si>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</si>
  <si>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</si>
  <si>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</si>
  <si>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</si>
  <si>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</si>
  <si>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</si>
  <si>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</si>
  <si>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</si>
  <si>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</si>
  <si>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</si>
  <si>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</si>
  <si>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</si>
  <si>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</si>
  <si>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</si>
  <si>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</si>
  <si>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</si>
  <si>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</si>
  <si>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</si>
  <si>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</si>
  <si>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</si>
  <si>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</si>
  <si>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</si>
  <si>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</si>
  <si>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</si>
  <si>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</si>
  <si>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</si>
  <si>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</si>
  <si>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</si>
  <si>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</si>
  <si>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</si>
  <si>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</si>
  <si>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</si>
  <si>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</si>
  <si>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</si>
  <si>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</si>
  <si>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</si>
  <si>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</si>
  <si>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</si>
  <si>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</si>
  <si>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</si>
  <si>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</si>
  <si>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</si>
  <si>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</si>
  <si>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</si>
  <si>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</si>
  <si>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</si>
  <si>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</si>
  <si>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</si>
  <si>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</si>
  <si>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</si>
  <si>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</si>
  <si>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</si>
  <si>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</si>
  <si>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</si>
  <si>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</si>
  <si>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</si>
  <si>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</si>
  <si>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</si>
  <si>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</si>
  <si>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</si>
  <si>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</si>
  <si>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</si>
  <si>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</si>
  <si>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</si>
  <si>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</si>
  <si>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</si>
  <si>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</si>
  <si>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</si>
  <si>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</si>
  <si>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</si>
  <si>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</si>
  <si>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</si>
  <si>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</si>
  <si>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</si>
  <si>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</si>
  <si>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</si>
  <si>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</si>
  <si>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</si>
  <si>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</si>
  <si>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</si>
  <si>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</si>
  <si>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</si>
  <si>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</si>
  <si>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</si>
  <si>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</si>
  <si>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</si>
  <si>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</si>
  <si>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</si>
  <si>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</si>
  <si>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</si>
  <si>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</si>
  <si>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</si>
  <si>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</si>
  <si>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</si>
  <si>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</si>
  <si>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</si>
  <si>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</si>
  <si>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</si>
  <si>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</si>
  <si>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</si>
  <si>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</si>
  <si>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</si>
  <si>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</si>
  <si>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</si>
  <si>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</si>
  <si>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</si>
  <si>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</si>
  <si>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</si>
  <si>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</si>
  <si>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</si>
  <si>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</si>
  <si>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</si>
  <si>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</si>
  <si>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</si>
  <si>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</si>
  <si>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</si>
  <si>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</si>
  <si>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</si>
  <si>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</si>
  <si>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</si>
  <si>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</si>
  <si>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</si>
  <si>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</si>
  <si>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</si>
  <si>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</si>
  <si>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</si>
  <si>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</si>
  <si>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</si>
  <si>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</si>
  <si>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</si>
  <si>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</si>
  <si>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</si>
  <si>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</si>
  <si>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</si>
  <si>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</si>
  <si>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</si>
  <si>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</si>
  <si>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</si>
  <si>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</si>
  <si>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</si>
  <si>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</si>
  <si>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</si>
  <si>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</si>
  <si>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</si>
  <si>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</si>
  <si>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</si>
  <si>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</si>
  <si>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</si>
  <si>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</si>
  <si>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</si>
  <si>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</si>
  <si>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</si>
  <si>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</si>
  <si>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</si>
  <si>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</si>
  <si>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</si>
  <si>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</si>
  <si>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</si>
  <si>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</si>
  <si>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</si>
  <si>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</si>
  <si>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</si>
  <si>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</si>
  <si>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</si>
  <si>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</si>
  <si>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</si>
  <si>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</si>
  <si>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</si>
  <si>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</si>
  <si>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</si>
  <si>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</si>
  <si>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</si>
  <si>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</si>
  <si>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</si>
  <si>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</si>
  <si>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</si>
  <si>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</si>
  <si>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</si>
  <si>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</si>
  <si>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</si>
  <si>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</si>
  <si>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</si>
  <si>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</si>
  <si>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</si>
  <si>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</si>
  <si>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</si>
  <si>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</si>
  <si>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</si>
  <si>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</si>
  <si>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</si>
  <si>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</si>
  <si>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</si>
  <si>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</si>
  <si>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</si>
  <si>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</si>
  <si>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</si>
  <si>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</si>
  <si>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</si>
  <si>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</si>
  <si>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</si>
  <si>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</si>
  <si>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</si>
  <si>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</si>
  <si>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</si>
  <si>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</si>
  <si>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</si>
  <si>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</si>
  <si>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</si>
  <si>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</si>
  <si>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</si>
  <si>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</si>
  <si>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</si>
  <si>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</si>
  <si>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</si>
  <si>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</si>
  <si>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</si>
  <si>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</si>
  <si>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</si>
  <si>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</si>
  <si>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</si>
  <si>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</si>
  <si>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</si>
  <si>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</si>
  <si>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</si>
  <si>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</si>
  <si>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</si>
  <si>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</si>
  <si>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</si>
  <si>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</si>
  <si>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</si>
  <si>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</si>
  <si>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</si>
  <si>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</si>
  <si>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</si>
  <si>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</si>
  <si>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</si>
  <si>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</si>
  <si>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</si>
  <si>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</si>
  <si>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</si>
  <si>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</si>
  <si>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</si>
  <si>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</si>
  <si>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</si>
  <si>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</si>
  <si>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</si>
  <si>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</si>
  <si>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</si>
  <si>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</si>
  <si>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</si>
  <si>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</si>
  <si>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</si>
  <si>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</si>
  <si>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</si>
  <si>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</si>
  <si>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</si>
  <si>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</si>
  <si>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</si>
  <si>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</si>
  <si>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</si>
  <si>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</si>
  <si>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</si>
  <si>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</si>
  <si>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</si>
  <si>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</si>
  <si>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</si>
  <si>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</si>
  <si>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</si>
  <si>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</si>
  <si>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</si>
  <si>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</si>
  <si>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</si>
  <si>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</si>
  <si>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</si>
  <si>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</si>
  <si>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</si>
  <si>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</si>
  <si>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</si>
  <si>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</si>
  <si>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</si>
  <si>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</si>
  <si>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</si>
  <si>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</si>
  <si>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</si>
  <si>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</si>
  <si>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</si>
  <si>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</si>
  <si>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</si>
  <si>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</si>
  <si>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</si>
  <si>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</si>
  <si>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</si>
  <si>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</si>
  <si>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</si>
  <si>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</si>
  <si>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</si>
  <si>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</si>
  <si>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</si>
  <si>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</si>
  <si>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</si>
  <si>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</si>
  <si>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</si>
  <si>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</si>
  <si>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</si>
  <si>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</si>
  <si>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</si>
  <si>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</si>
  <si>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</si>
  <si>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</si>
  <si>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</si>
  <si>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</si>
  <si>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</si>
  <si>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</si>
  <si>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</si>
  <si>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</si>
  <si>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</si>
  <si>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</si>
  <si>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</si>
  <si>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</si>
  <si>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</si>
  <si>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</si>
  <si>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</si>
  <si>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</si>
  <si>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</si>
  <si>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</si>
  <si>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</si>
  <si>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</si>
  <si>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</si>
  <si>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</si>
  <si>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</si>
  <si>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</si>
  <si>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</si>
  <si>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</si>
  <si>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</si>
  <si>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</si>
  <si>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</si>
  <si>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</si>
  <si>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</si>
  <si>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</si>
  <si>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</si>
  <si>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</si>
  <si>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</si>
  <si>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</si>
  <si>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</si>
  <si>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</si>
  <si>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</si>
  <si>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</si>
  <si>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</si>
  <si>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</si>
  <si>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</si>
  <si>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</si>
  <si>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</si>
  <si>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</si>
  <si>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</si>
  <si>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</si>
  <si>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</si>
  <si>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</si>
  <si>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</si>
  <si>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</si>
  <si>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</si>
  <si>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</si>
  <si>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</si>
  <si>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</si>
  <si>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</si>
  <si>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</si>
  <si>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</si>
  <si>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</si>
  <si>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</si>
  <si>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</si>
  <si>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</si>
  <si>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</si>
  <si>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</si>
  <si>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</si>
  <si>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</si>
  <si>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</si>
  <si>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</si>
  <si>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</si>
  <si>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</si>
  <si>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</si>
  <si>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</si>
  <si>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</si>
  <si>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</si>
  <si>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</si>
  <si>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</si>
  <si>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</si>
  <si>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</si>
  <si>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</si>
  <si>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</si>
  <si>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</si>
  <si>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</si>
  <si>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</si>
  <si>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</si>
  <si>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</si>
  <si>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</si>
  <si>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</si>
  <si>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</si>
  <si>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</si>
  <si>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</si>
  <si>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</si>
  <si>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</si>
  <si>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</si>
  <si>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</si>
  <si>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</si>
  <si>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</si>
  <si>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</si>
  <si>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</si>
  <si>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</si>
  <si>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</si>
  <si>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</si>
  <si>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</si>
  <si>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</si>
  <si>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</si>
  <si>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</si>
  <si>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</si>
  <si>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</si>
  <si>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</si>
  <si>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</si>
  <si>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</si>
  <si>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</si>
  <si>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</si>
  <si>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</si>
  <si>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</si>
  <si>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</si>
  <si>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</si>
  <si>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</si>
  <si>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</si>
  <si>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</si>
  <si>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</si>
  <si>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</si>
  <si>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</si>
  <si>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</si>
  <si>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</si>
  <si>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</si>
  <si>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</si>
  <si>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</si>
  <si>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</si>
  <si>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</si>
  <si>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</si>
  <si>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</si>
  <si>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</si>
  <si>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</si>
  <si>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</si>
  <si>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</si>
  <si>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</si>
  <si>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</si>
  <si>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</si>
  <si>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</si>
  <si>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</si>
  <si>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</si>
  <si>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</si>
  <si>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03326411</t>
  </si>
  <si>
    <t>HR</t>
  </si>
  <si>
    <t>7478000070083WIXWL02</t>
  </si>
  <si>
    <t>050017312</t>
  </si>
  <si>
    <t>21918659912</t>
  </si>
  <si>
    <t>204</t>
  </si>
  <si>
    <t>Kutjevo d.d.</t>
  </si>
  <si>
    <t>Kutjevo</t>
  </si>
  <si>
    <t>Kralja Tomislava 1</t>
  </si>
  <si>
    <t>kutjevo@kutjevo.com</t>
  </si>
  <si>
    <t>www.kutjevo.com</t>
  </si>
  <si>
    <t>Vitez Matej</t>
  </si>
  <si>
    <t>034/255-002</t>
  </si>
  <si>
    <t>matej.vitez@kutjevo.com</t>
  </si>
  <si>
    <t>Grant Thornton revizija d.o.o.</t>
  </si>
  <si>
    <t>Vedran Miloš</t>
  </si>
  <si>
    <t>Kutjevački podrum d.o.o.</t>
  </si>
  <si>
    <t>Đakovačka vina d.d.</t>
  </si>
  <si>
    <t>Kutjevo d.o.o. Banja Luka</t>
  </si>
  <si>
    <t>Drenje</t>
  </si>
  <si>
    <t>Banja Luka, Bih</t>
  </si>
  <si>
    <t>Obveznik:Kutjevo d.d. konsolidirano</t>
  </si>
  <si>
    <t>Obveznik: Kutjevo d.d. konsolidirano</t>
  </si>
  <si>
    <t xml:space="preserve">stanje na dan 30.06.2026 </t>
  </si>
  <si>
    <t>u razdoblju 01.01.2026 do 30.06.2026</t>
  </si>
  <si>
    <t>u razdoblju 01.01.2026. do 30.06.2026.</t>
  </si>
  <si>
    <t>BILJEŠKE UZ FINANCIJSKE IZVJEŠTAJE - TFI
(koji se sastavljaju za tromjesečna razdoblja)
Naziv izdavatelja:   Kutjevo d.d. konsolidirano
OIB:   21918659912
Izvještajno razdoblje: Izvještajno razdoblje: 01.01.2026.-30.06.2026.
Bilješke uz financijske izvještaje za tromjesečna razdoblja uključuju:
a) U okviru Bilance, u aktivi nema značajnijih promjena na poziciji dugotrajne materijalne imovine, kod kratkotrajne imovine bilježimo rast potraživanja i smanjenje salda na poziciju novca. U pasivi u poziciji kapitala i rezervi prmijećujemo povećanje iste, zbog boljih rezutata poslovanja.
b) Informacije o TFI se nalaze na slijedećim stranicama: https://www.kutjevo.com/financijska-izvjesca, https://www.hanfa.hr/brzi-linkovi/srpi/?issuer=204&amp;searchfrom=2010-06-02&amp;searchto=2021-04-27&amp;kategorijaid=0&amp;jezikid=1 i https://zse.hr/hr/papir/310?isin=HRKTJVRA0002&amp;tab=stock_news. 
c) Izjavljujemo kako se računovodstvene politike nisu mijenjale, te TFI za ovo izvještajno razdoblje podliježe istim računovodstvenim politikama prijašnje godine.,
d) Izdavatelj ne obavlja djelatnost sezonske prirode. 
e) Izdavatelj ne primjenjuje novčani tijek prema direktnoj metodi. Ostali izvještaji su dani u okviru pojedinih listova u ovoj excel tablici.
f) u bilješkama uz financijske izvještaje za tromjesečna razdoblja, osim gore navedenih informacija, objavljuju se i sljedeće informacije:
1. Ispunjeno u listu "Opći podaci".
2. U odnosu na prethodno ispodgodišnje razdoblje izvršena je korekcija unutar RDG-a te su Prihodi od poticaja iz stavke Prihoda od prodaje premešteni u ostale poslovne prihode kako na Tekućem razdoblju tako i na Istom razdoblu prethodne godine.
3. Društvo nema financijskih obveza, jamstava ili nepredviđenih izdataka koji nisu uključeni u bilancu.
4.  U okviru RDG-a izdvajamo smanjenje stavke Promjene vrijednosti zaliha proizvodnje u tijeku i gotovih proizvoda u odnosu na isto razdoblje prethodne godine.
5. Iznos koje Kutjevo Grupa duguje i dospijeva nakon više od pet godina iznosi 2.198.106 EUR. Dugovaranja su pokivena pokrentninama i nekretninama.
6. Prosječan broj zaposlenih tijekom tekućeg razdoblja na bazi stanja iznosi 578 a na bazi sati 552
7. Nismo kapitalizirali trošak plaća.
8. U bilanci nisu priznata rezerviranja za odgođeni porez, stanja odgođenog poreza na kraju poslovne godine i kretanja tih stanja preko poslovne godine.
9. Podatak dostavljamo u okviru konsolidiranog TFI.
10. Postoje dvije vrste dionica- KTJV-R-A koja kotira na burzi i KTJV-R-B koja ne kotira na burzi. Broj KTJV-R-A jest 5.726.429, Broj KTJV-R-B jest 1.380.000. Dionice su bez nominalne vrijednosti.
11. Društvo ne posjeduje ove vrijednosne papire: potvrda o sudjelovanju, konvertibilne zadužnica, jamstava, opcije ili slične vrijednosnice ili prava.
12. Društvo nema neograničenu odgovornost kod nikakvog poduzetnika.
13. Poduzetnik koji je većinski vlasnik Društva ne kotira na Burzi i samim time ne izrađuje TFI.
14. Poduzetnik koji je većinski vlasnik Društva ne kotira na Burzi i samim time ne izrađuje TFI. 
15. Informacije o GFI se su dostupne na službenoj web stranici Kutjeva d.d., zatim na web stranicama Zagrebačke burze, HANFE, Središnjeg registara propisanih informacija (SRPI) te HINA OKS. 
16. Takvi aranžmani ne postoje.
17. Svi događaji su odraženi u RDG-u ili bilanci.- TFI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</si>
</sst>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topLeftCell="A15" zoomScaleNormal="100" zoomScaleSheetLayoutView="100" workbookViewId="0">
      <selection activeCell="L35" sqref="L35"/>
    </sheetView>
  </sheetViews>
  <sheetFormatPr defaultColWidth="9.140625" defaultRowHeight="15" x14ac:dyDescent="0.25"/>
  <cols>
    <col min="1" max="8" width="9.140625" style="35"/>
    <col min="9" max="9" width="15.28515625" style="35" customWidth="1"/>
    <col min="10" max="10" width="15.5703125" style="35" bestFit="1" customWidth="1"/>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59" t="s">
        <v>451</v>
      </c>
      <c r="D11" s="160"/>
      <c r="E11" s="67"/>
      <c r="F11" s="124" t="s">
        <v>331</v>
      </c>
      <c r="G11" s="163"/>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454</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455</v>
      </c>
      <c r="D15" s="160"/>
      <c r="E15" s="164"/>
      <c r="F15" s="155"/>
      <c r="G15" s="73" t="s">
        <v>332</v>
      </c>
      <c r="H15" s="140" t="s">
        <v>453</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59" t="s">
        <v>456</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34340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552</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336</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t="s">
        <v>467</v>
      </c>
      <c r="B37" s="147"/>
      <c r="C37" s="147"/>
      <c r="D37" s="147"/>
      <c r="E37" s="146" t="s">
        <v>458</v>
      </c>
      <c r="F37" s="147"/>
      <c r="G37" s="147"/>
      <c r="H37" s="147"/>
      <c r="I37" s="148"/>
      <c r="J37" s="48">
        <v>1407414</v>
      </c>
    </row>
    <row r="38" spans="1:10" x14ac:dyDescent="0.25">
      <c r="A38" s="39"/>
      <c r="B38" s="47"/>
      <c r="C38" s="50"/>
      <c r="D38" s="151"/>
      <c r="E38" s="151"/>
      <c r="F38" s="151"/>
      <c r="G38" s="151"/>
      <c r="H38" s="151"/>
      <c r="I38" s="151"/>
      <c r="J38" s="40"/>
    </row>
    <row r="39" spans="1:10" x14ac:dyDescent="0.25">
      <c r="A39" s="146" t="s">
        <v>468</v>
      </c>
      <c r="B39" s="147"/>
      <c r="C39" s="147"/>
      <c r="D39" s="148"/>
      <c r="E39" s="146" t="s">
        <v>470</v>
      </c>
      <c r="F39" s="147"/>
      <c r="G39" s="147"/>
      <c r="H39" s="147"/>
      <c r="I39" s="148"/>
      <c r="J39" s="18">
        <v>129737</v>
      </c>
    </row>
    <row r="40" spans="1:10" x14ac:dyDescent="0.25">
      <c r="A40" s="39"/>
      <c r="B40" s="47"/>
      <c r="C40" s="50"/>
      <c r="D40" s="49"/>
      <c r="E40" s="151"/>
      <c r="F40" s="151"/>
      <c r="G40" s="151"/>
      <c r="H40" s="151"/>
      <c r="I40" s="46"/>
      <c r="J40" s="40"/>
    </row>
    <row r="41" spans="1:10" x14ac:dyDescent="0.25">
      <c r="A41" s="146" t="s">
        <v>469</v>
      </c>
      <c r="B41" s="147"/>
      <c r="C41" s="147"/>
      <c r="D41" s="148"/>
      <c r="E41" s="146" t="s">
        <v>471</v>
      </c>
      <c r="F41" s="147"/>
      <c r="G41" s="147"/>
      <c r="H41" s="147"/>
      <c r="I41" s="148"/>
      <c r="J41" s="17">
        <v>404232060008</v>
      </c>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t="s">
        <v>341</v>
      </c>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464</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t="s">
        <v>465</v>
      </c>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t="s">
        <v>466</v>
      </c>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55" zoomScaleNormal="100" zoomScaleSheetLayoutView="100" workbookViewId="0">
      <selection activeCell="K129" sqref="K129"/>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474</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472</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42159801</v>
      </c>
      <c r="I9" s="91">
        <f>I10+I17+I27+I38+I43</f>
        <v>42484020</v>
      </c>
    </row>
    <row r="10" spans="1:9" ht="12.75" customHeight="1" x14ac:dyDescent="0.2">
      <c r="A10" s="186" t="s">
        <v>5</v>
      </c>
      <c r="B10" s="186"/>
      <c r="C10" s="186"/>
      <c r="D10" s="186"/>
      <c r="E10" s="186"/>
      <c r="F10" s="186"/>
      <c r="G10" s="8">
        <v>3</v>
      </c>
      <c r="H10" s="91">
        <f>H11+H12+H13+H14+H15+H16</f>
        <v>1301081</v>
      </c>
      <c r="I10" s="91">
        <f>I11+I12+I13+I14+I15+I16</f>
        <v>1301081</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1301081</v>
      </c>
      <c r="I13" s="90">
        <v>1301081</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40651235</v>
      </c>
      <c r="I17" s="91">
        <f>I18+I19+I20+I21+I22+I23+I24+I25+I26</f>
        <v>40975454</v>
      </c>
    </row>
    <row r="18" spans="1:9" ht="12.75" customHeight="1" x14ac:dyDescent="0.2">
      <c r="A18" s="182" t="s">
        <v>13</v>
      </c>
      <c r="B18" s="182"/>
      <c r="C18" s="182"/>
      <c r="D18" s="182"/>
      <c r="E18" s="182"/>
      <c r="F18" s="182"/>
      <c r="G18" s="7">
        <v>11</v>
      </c>
      <c r="H18" s="90">
        <v>4571661</v>
      </c>
      <c r="I18" s="90">
        <v>4570717</v>
      </c>
    </row>
    <row r="19" spans="1:9" ht="12.75" customHeight="1" x14ac:dyDescent="0.2">
      <c r="A19" s="182" t="s">
        <v>14</v>
      </c>
      <c r="B19" s="182"/>
      <c r="C19" s="182"/>
      <c r="D19" s="182"/>
      <c r="E19" s="182"/>
      <c r="F19" s="182"/>
      <c r="G19" s="7">
        <v>12</v>
      </c>
      <c r="H19" s="90">
        <v>13756709</v>
      </c>
      <c r="I19" s="90">
        <v>13585306</v>
      </c>
    </row>
    <row r="20" spans="1:9" ht="12.75" customHeight="1" x14ac:dyDescent="0.2">
      <c r="A20" s="182" t="s">
        <v>15</v>
      </c>
      <c r="B20" s="182"/>
      <c r="C20" s="182"/>
      <c r="D20" s="182"/>
      <c r="E20" s="182"/>
      <c r="F20" s="182"/>
      <c r="G20" s="7">
        <v>13</v>
      </c>
      <c r="H20" s="90">
        <v>7123835</v>
      </c>
      <c r="I20" s="90">
        <v>7208580</v>
      </c>
    </row>
    <row r="21" spans="1:9" ht="12.75" customHeight="1" x14ac:dyDescent="0.2">
      <c r="A21" s="182" t="s">
        <v>16</v>
      </c>
      <c r="B21" s="182"/>
      <c r="C21" s="182"/>
      <c r="D21" s="182"/>
      <c r="E21" s="182"/>
      <c r="F21" s="182"/>
      <c r="G21" s="7">
        <v>14</v>
      </c>
      <c r="H21" s="90">
        <v>1485816</v>
      </c>
      <c r="I21" s="90">
        <v>1409272</v>
      </c>
    </row>
    <row r="22" spans="1:9" ht="12.75" customHeight="1" x14ac:dyDescent="0.2">
      <c r="A22" s="182" t="s">
        <v>17</v>
      </c>
      <c r="B22" s="182"/>
      <c r="C22" s="182"/>
      <c r="D22" s="182"/>
      <c r="E22" s="182"/>
      <c r="F22" s="182"/>
      <c r="G22" s="7">
        <v>15</v>
      </c>
      <c r="H22" s="90">
        <v>6822652</v>
      </c>
      <c r="I22" s="90">
        <v>7756242</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6890562</v>
      </c>
      <c r="I24" s="90">
        <v>6445337</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15115</v>
      </c>
      <c r="I27" s="91">
        <f>SUM(I28:I37)</f>
        <v>15115</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7152</v>
      </c>
      <c r="I31" s="90">
        <v>7152</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7963</v>
      </c>
      <c r="I35" s="90">
        <v>7963</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192370</v>
      </c>
      <c r="I38" s="91">
        <f>I39+I40+I41+I42</f>
        <v>192370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192370</v>
      </c>
      <c r="I42" s="90">
        <v>192370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46679159</v>
      </c>
      <c r="I44" s="91">
        <f>I45+I53+I60+I70</f>
        <v>45694993</v>
      </c>
    </row>
    <row r="45" spans="1:9" ht="12.75" customHeight="1" x14ac:dyDescent="0.2">
      <c r="A45" s="186" t="s">
        <v>39</v>
      </c>
      <c r="B45" s="186"/>
      <c r="C45" s="186"/>
      <c r="D45" s="186"/>
      <c r="E45" s="186"/>
      <c r="F45" s="186"/>
      <c r="G45" s="8">
        <v>38</v>
      </c>
      <c r="H45" s="91">
        <f>SUM(H46:H52)</f>
        <v>39913098</v>
      </c>
      <c r="I45" s="91">
        <f>SUM(I46:I52)</f>
        <v>35994685</v>
      </c>
    </row>
    <row r="46" spans="1:9" ht="12.75" customHeight="1" x14ac:dyDescent="0.2">
      <c r="A46" s="182" t="s">
        <v>40</v>
      </c>
      <c r="B46" s="182"/>
      <c r="C46" s="182"/>
      <c r="D46" s="182"/>
      <c r="E46" s="182"/>
      <c r="F46" s="182"/>
      <c r="G46" s="7">
        <v>39</v>
      </c>
      <c r="H46" s="90">
        <v>1490805</v>
      </c>
      <c r="I46" s="90">
        <v>2704986</v>
      </c>
    </row>
    <row r="47" spans="1:9" ht="12.75" customHeight="1" x14ac:dyDescent="0.2">
      <c r="A47" s="182" t="s">
        <v>41</v>
      </c>
      <c r="B47" s="182"/>
      <c r="C47" s="182"/>
      <c r="D47" s="182"/>
      <c r="E47" s="182"/>
      <c r="F47" s="182"/>
      <c r="G47" s="7">
        <v>40</v>
      </c>
      <c r="H47" s="90">
        <v>17672415</v>
      </c>
      <c r="I47" s="90">
        <v>24915565</v>
      </c>
    </row>
    <row r="48" spans="1:9" ht="12.75" customHeight="1" x14ac:dyDescent="0.2">
      <c r="A48" s="182" t="s">
        <v>42</v>
      </c>
      <c r="B48" s="182"/>
      <c r="C48" s="182"/>
      <c r="D48" s="182"/>
      <c r="E48" s="182"/>
      <c r="F48" s="182"/>
      <c r="G48" s="7">
        <v>41</v>
      </c>
      <c r="H48" s="90">
        <v>18363678</v>
      </c>
      <c r="I48" s="90">
        <v>5589442</v>
      </c>
    </row>
    <row r="49" spans="1:9" ht="12.75" customHeight="1" x14ac:dyDescent="0.2">
      <c r="A49" s="182" t="s">
        <v>43</v>
      </c>
      <c r="B49" s="182"/>
      <c r="C49" s="182"/>
      <c r="D49" s="182"/>
      <c r="E49" s="182"/>
      <c r="F49" s="182"/>
      <c r="G49" s="7">
        <v>42</v>
      </c>
      <c r="H49" s="90">
        <v>1641103</v>
      </c>
      <c r="I49" s="90">
        <v>2037092</v>
      </c>
    </row>
    <row r="50" spans="1:9" ht="12.75" customHeight="1" x14ac:dyDescent="0.2">
      <c r="A50" s="182" t="s">
        <v>44</v>
      </c>
      <c r="B50" s="182"/>
      <c r="C50" s="182"/>
      <c r="D50" s="182"/>
      <c r="E50" s="182"/>
      <c r="F50" s="182"/>
      <c r="G50" s="7">
        <v>43</v>
      </c>
      <c r="H50" s="90">
        <v>1849</v>
      </c>
      <c r="I50" s="90">
        <v>4352</v>
      </c>
    </row>
    <row r="51" spans="1:9" ht="12.75" customHeight="1" x14ac:dyDescent="0.2">
      <c r="A51" s="182" t="s">
        <v>45</v>
      </c>
      <c r="B51" s="182"/>
      <c r="C51" s="182"/>
      <c r="D51" s="182"/>
      <c r="E51" s="182"/>
      <c r="F51" s="182"/>
      <c r="G51" s="7">
        <v>44</v>
      </c>
      <c r="H51" s="90">
        <v>743248</v>
      </c>
      <c r="I51" s="90">
        <v>743248</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3937052</v>
      </c>
      <c r="I53" s="91">
        <f>SUM(I54:I59)</f>
        <v>8596263</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3700473</v>
      </c>
      <c r="I56" s="90">
        <v>8499405</v>
      </c>
    </row>
    <row r="57" spans="1:9" ht="12.75" customHeight="1" x14ac:dyDescent="0.2">
      <c r="A57" s="182" t="s">
        <v>51</v>
      </c>
      <c r="B57" s="182"/>
      <c r="C57" s="182"/>
      <c r="D57" s="182"/>
      <c r="E57" s="182"/>
      <c r="F57" s="182"/>
      <c r="G57" s="7">
        <v>50</v>
      </c>
      <c r="H57" s="90">
        <v>6855</v>
      </c>
      <c r="I57" s="90">
        <v>8372</v>
      </c>
    </row>
    <row r="58" spans="1:9" ht="12.75" customHeight="1" x14ac:dyDescent="0.2">
      <c r="A58" s="182" t="s">
        <v>52</v>
      </c>
      <c r="B58" s="182"/>
      <c r="C58" s="182"/>
      <c r="D58" s="182"/>
      <c r="E58" s="182"/>
      <c r="F58" s="182"/>
      <c r="G58" s="7">
        <v>51</v>
      </c>
      <c r="H58" s="90">
        <v>228572</v>
      </c>
      <c r="I58" s="90">
        <v>83081</v>
      </c>
    </row>
    <row r="59" spans="1:9" ht="12.75" customHeight="1" x14ac:dyDescent="0.2">
      <c r="A59" s="182" t="s">
        <v>53</v>
      </c>
      <c r="B59" s="182"/>
      <c r="C59" s="182"/>
      <c r="D59" s="182"/>
      <c r="E59" s="182"/>
      <c r="F59" s="182"/>
      <c r="G59" s="7">
        <v>52</v>
      </c>
      <c r="H59" s="90">
        <v>1152</v>
      </c>
      <c r="I59" s="90">
        <v>5405</v>
      </c>
    </row>
    <row r="60" spans="1:9" ht="12.75" customHeight="1" x14ac:dyDescent="0.2">
      <c r="A60" s="186" t="s">
        <v>54</v>
      </c>
      <c r="B60" s="186"/>
      <c r="C60" s="186"/>
      <c r="D60" s="186"/>
      <c r="E60" s="186"/>
      <c r="F60" s="186"/>
      <c r="G60" s="8">
        <v>53</v>
      </c>
      <c r="H60" s="91">
        <f>SUM(H61:H69)</f>
        <v>26064</v>
      </c>
      <c r="I60" s="91">
        <f>SUM(I61:I69)</f>
        <v>19464</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7967</v>
      </c>
      <c r="I67" s="90">
        <v>0</v>
      </c>
    </row>
    <row r="68" spans="1:9" ht="12.75" customHeight="1" x14ac:dyDescent="0.2">
      <c r="A68" s="182" t="s">
        <v>30</v>
      </c>
      <c r="B68" s="182"/>
      <c r="C68" s="182"/>
      <c r="D68" s="182"/>
      <c r="E68" s="182"/>
      <c r="F68" s="182"/>
      <c r="G68" s="7">
        <v>61</v>
      </c>
      <c r="H68" s="90">
        <v>15927</v>
      </c>
      <c r="I68" s="90">
        <v>15927</v>
      </c>
    </row>
    <row r="69" spans="1:9" ht="12.75" customHeight="1" x14ac:dyDescent="0.2">
      <c r="A69" s="182" t="s">
        <v>56</v>
      </c>
      <c r="B69" s="182"/>
      <c r="C69" s="182"/>
      <c r="D69" s="182"/>
      <c r="E69" s="182"/>
      <c r="F69" s="182"/>
      <c r="G69" s="7">
        <v>62</v>
      </c>
      <c r="H69" s="90">
        <v>2170</v>
      </c>
      <c r="I69" s="90">
        <v>3537</v>
      </c>
    </row>
    <row r="70" spans="1:9" ht="12.75" customHeight="1" x14ac:dyDescent="0.2">
      <c r="A70" s="182" t="s">
        <v>57</v>
      </c>
      <c r="B70" s="182"/>
      <c r="C70" s="182"/>
      <c r="D70" s="182"/>
      <c r="E70" s="182"/>
      <c r="F70" s="182"/>
      <c r="G70" s="7">
        <v>63</v>
      </c>
      <c r="H70" s="90">
        <v>2802945</v>
      </c>
      <c r="I70" s="90">
        <v>1084581</v>
      </c>
    </row>
    <row r="71" spans="1:9" ht="12.75" customHeight="1" x14ac:dyDescent="0.2">
      <c r="A71" s="183" t="s">
        <v>58</v>
      </c>
      <c r="B71" s="183"/>
      <c r="C71" s="183"/>
      <c r="D71" s="183"/>
      <c r="E71" s="183"/>
      <c r="F71" s="183"/>
      <c r="G71" s="7">
        <v>64</v>
      </c>
      <c r="H71" s="90">
        <v>306787</v>
      </c>
      <c r="I71" s="90">
        <v>214548</v>
      </c>
    </row>
    <row r="72" spans="1:9" ht="12.75" customHeight="1" x14ac:dyDescent="0.2">
      <c r="A72" s="184" t="s">
        <v>302</v>
      </c>
      <c r="B72" s="184"/>
      <c r="C72" s="184"/>
      <c r="D72" s="184"/>
      <c r="E72" s="184"/>
      <c r="F72" s="184"/>
      <c r="G72" s="8">
        <v>65</v>
      </c>
      <c r="H72" s="91">
        <f>H8+H9+H44+H71</f>
        <v>89145747</v>
      </c>
      <c r="I72" s="91">
        <f>I8+I9+I44+I71</f>
        <v>88393561</v>
      </c>
    </row>
    <row r="73" spans="1:9" ht="12.75" customHeight="1" x14ac:dyDescent="0.2">
      <c r="A73" s="183" t="s">
        <v>59</v>
      </c>
      <c r="B73" s="183"/>
      <c r="C73" s="183"/>
      <c r="D73" s="183"/>
      <c r="E73" s="183"/>
      <c r="F73" s="183"/>
      <c r="G73" s="7">
        <v>66</v>
      </c>
      <c r="H73" s="90">
        <v>22237793</v>
      </c>
      <c r="I73" s="90">
        <v>34820508</v>
      </c>
    </row>
    <row r="74" spans="1:9" x14ac:dyDescent="0.2">
      <c r="A74" s="187" t="s">
        <v>60</v>
      </c>
      <c r="B74" s="188"/>
      <c r="C74" s="188"/>
      <c r="D74" s="188"/>
      <c r="E74" s="188"/>
      <c r="F74" s="188"/>
      <c r="G74" s="188"/>
      <c r="H74" s="188"/>
      <c r="I74" s="188"/>
    </row>
    <row r="75" spans="1:9" ht="24.75" customHeight="1" x14ac:dyDescent="0.2">
      <c r="A75" s="184" t="s">
        <v>441</v>
      </c>
      <c r="B75" s="184"/>
      <c r="C75" s="184"/>
      <c r="D75" s="184"/>
      <c r="E75" s="184"/>
      <c r="F75" s="184"/>
      <c r="G75" s="8">
        <v>67</v>
      </c>
      <c r="H75" s="92">
        <f>H76+H77+H78+H84+H85+H92+H95+H98</f>
        <v>59027624</v>
      </c>
      <c r="I75" s="92">
        <f>I76+I77+I78+I84+I85+I92+I95+I98</f>
        <v>62936671</v>
      </c>
    </row>
    <row r="76" spans="1:9" ht="12.75" customHeight="1" x14ac:dyDescent="0.2">
      <c r="A76" s="182" t="s">
        <v>61</v>
      </c>
      <c r="B76" s="182"/>
      <c r="C76" s="182"/>
      <c r="D76" s="182"/>
      <c r="E76" s="182"/>
      <c r="F76" s="182"/>
      <c r="G76" s="7">
        <v>68</v>
      </c>
      <c r="H76" s="90">
        <v>47159260</v>
      </c>
      <c r="I76" s="90">
        <v>47159260</v>
      </c>
    </row>
    <row r="77" spans="1:9" ht="12.75" customHeight="1" x14ac:dyDescent="0.2">
      <c r="A77" s="182" t="s">
        <v>62</v>
      </c>
      <c r="B77" s="182"/>
      <c r="C77" s="182"/>
      <c r="D77" s="182"/>
      <c r="E77" s="182"/>
      <c r="F77" s="182"/>
      <c r="G77" s="7">
        <v>69</v>
      </c>
      <c r="H77" s="90">
        <v>1</v>
      </c>
      <c r="I77" s="90">
        <v>1</v>
      </c>
    </row>
    <row r="78" spans="1:9" ht="12.75" customHeight="1" x14ac:dyDescent="0.2">
      <c r="A78" s="186" t="s">
        <v>63</v>
      </c>
      <c r="B78" s="186"/>
      <c r="C78" s="186"/>
      <c r="D78" s="186"/>
      <c r="E78" s="186"/>
      <c r="F78" s="186"/>
      <c r="G78" s="8">
        <v>70</v>
      </c>
      <c r="H78" s="92">
        <f>SUM(H79:H83)</f>
        <v>1011233</v>
      </c>
      <c r="I78" s="92">
        <f>SUM(I79:I83)</f>
        <v>1198469</v>
      </c>
    </row>
    <row r="79" spans="1:9" ht="12.75" customHeight="1" x14ac:dyDescent="0.2">
      <c r="A79" s="182" t="s">
        <v>64</v>
      </c>
      <c r="B79" s="182"/>
      <c r="C79" s="182"/>
      <c r="D79" s="182"/>
      <c r="E79" s="182"/>
      <c r="F79" s="182"/>
      <c r="G79" s="7">
        <v>71</v>
      </c>
      <c r="H79" s="90">
        <v>1011233</v>
      </c>
      <c r="I79" s="90">
        <v>1198469</v>
      </c>
    </row>
    <row r="80" spans="1:9" ht="12.75" customHeight="1" x14ac:dyDescent="0.2">
      <c r="A80" s="182" t="s">
        <v>65</v>
      </c>
      <c r="B80" s="182"/>
      <c r="C80" s="182"/>
      <c r="D80" s="182"/>
      <c r="E80" s="182"/>
      <c r="F80" s="182"/>
      <c r="G80" s="7">
        <v>72</v>
      </c>
      <c r="H80" s="90">
        <v>1155</v>
      </c>
      <c r="I80" s="90">
        <v>1155</v>
      </c>
    </row>
    <row r="81" spans="1:9" ht="12.75" customHeight="1" x14ac:dyDescent="0.2">
      <c r="A81" s="182" t="s">
        <v>66</v>
      </c>
      <c r="B81" s="182"/>
      <c r="C81" s="182"/>
      <c r="D81" s="182"/>
      <c r="E81" s="182"/>
      <c r="F81" s="182"/>
      <c r="G81" s="7">
        <v>73</v>
      </c>
      <c r="H81" s="90">
        <v>-1155</v>
      </c>
      <c r="I81" s="90">
        <v>-1155</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0</v>
      </c>
      <c r="I84" s="93">
        <v>0</v>
      </c>
    </row>
    <row r="85" spans="1:9" ht="12.75" customHeight="1" x14ac:dyDescent="0.2">
      <c r="A85" s="186" t="s">
        <v>431</v>
      </c>
      <c r="B85" s="186"/>
      <c r="C85" s="186"/>
      <c r="D85" s="186"/>
      <c r="E85" s="186"/>
      <c r="F85" s="186"/>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6" t="s">
        <v>432</v>
      </c>
      <c r="B92" s="186"/>
      <c r="C92" s="186"/>
      <c r="D92" s="186"/>
      <c r="E92" s="186"/>
      <c r="F92" s="186"/>
      <c r="G92" s="8">
        <v>84</v>
      </c>
      <c r="H92" s="91">
        <f>H93-H94</f>
        <v>7630885</v>
      </c>
      <c r="I92" s="91">
        <f>I93-I94</f>
        <v>10642752</v>
      </c>
    </row>
    <row r="93" spans="1:9" ht="12.75" customHeight="1" x14ac:dyDescent="0.2">
      <c r="A93" s="182" t="s">
        <v>72</v>
      </c>
      <c r="B93" s="182"/>
      <c r="C93" s="182"/>
      <c r="D93" s="182"/>
      <c r="E93" s="182"/>
      <c r="F93" s="182"/>
      <c r="G93" s="7">
        <v>85</v>
      </c>
      <c r="H93" s="90">
        <v>7630885</v>
      </c>
      <c r="I93" s="90">
        <v>10642752</v>
      </c>
    </row>
    <row r="94" spans="1:9" ht="12.75" customHeight="1" x14ac:dyDescent="0.2">
      <c r="A94" s="182" t="s">
        <v>73</v>
      </c>
      <c r="B94" s="182"/>
      <c r="C94" s="182"/>
      <c r="D94" s="182"/>
      <c r="E94" s="182"/>
      <c r="F94" s="182"/>
      <c r="G94" s="7">
        <v>86</v>
      </c>
      <c r="H94" s="90">
        <v>0</v>
      </c>
      <c r="I94" s="90">
        <v>0</v>
      </c>
    </row>
    <row r="95" spans="1:9" ht="12.75" customHeight="1" x14ac:dyDescent="0.2">
      <c r="A95" s="186" t="s">
        <v>433</v>
      </c>
      <c r="B95" s="186"/>
      <c r="C95" s="186"/>
      <c r="D95" s="186"/>
      <c r="E95" s="186"/>
      <c r="F95" s="186"/>
      <c r="G95" s="8">
        <v>87</v>
      </c>
      <c r="H95" s="91">
        <f>H96-H97</f>
        <v>3226245</v>
      </c>
      <c r="I95" s="91">
        <f>I96-I97</f>
        <v>3936189</v>
      </c>
    </row>
    <row r="96" spans="1:9" ht="12.75" customHeight="1" x14ac:dyDescent="0.2">
      <c r="A96" s="182" t="s">
        <v>74</v>
      </c>
      <c r="B96" s="182"/>
      <c r="C96" s="182"/>
      <c r="D96" s="182"/>
      <c r="E96" s="182"/>
      <c r="F96" s="182"/>
      <c r="G96" s="7">
        <v>88</v>
      </c>
      <c r="H96" s="90">
        <v>3226245</v>
      </c>
      <c r="I96" s="90">
        <v>3936189</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1864631</v>
      </c>
      <c r="I99" s="91">
        <f>SUM(I100:I105)</f>
        <v>1811567</v>
      </c>
    </row>
    <row r="100" spans="1:9" ht="12.75" customHeight="1" x14ac:dyDescent="0.2">
      <c r="A100" s="182" t="s">
        <v>77</v>
      </c>
      <c r="B100" s="182"/>
      <c r="C100" s="182"/>
      <c r="D100" s="182"/>
      <c r="E100" s="182"/>
      <c r="F100" s="182"/>
      <c r="G100" s="7">
        <v>92</v>
      </c>
      <c r="H100" s="90">
        <v>1703145</v>
      </c>
      <c r="I100" s="90">
        <v>1703145</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161486</v>
      </c>
      <c r="I102" s="90">
        <v>108422</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91">
        <f>SUM(H107:H117)</f>
        <v>6891205</v>
      </c>
      <c r="I106" s="91">
        <f>SUM(I107:I117)</f>
        <v>7900272</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6646724</v>
      </c>
      <c r="I112" s="90">
        <v>7655791</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17011</v>
      </c>
      <c r="I114" s="90">
        <v>17011</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227470</v>
      </c>
      <c r="I117" s="90">
        <v>227470</v>
      </c>
    </row>
    <row r="118" spans="1:9" ht="12.75" customHeight="1" x14ac:dyDescent="0.2">
      <c r="A118" s="184" t="s">
        <v>436</v>
      </c>
      <c r="B118" s="184"/>
      <c r="C118" s="184"/>
      <c r="D118" s="184"/>
      <c r="E118" s="184"/>
      <c r="F118" s="184"/>
      <c r="G118" s="8">
        <v>110</v>
      </c>
      <c r="H118" s="91">
        <f>SUM(H119:H132)</f>
        <v>19619506</v>
      </c>
      <c r="I118" s="91">
        <f>SUM(I119:I132)</f>
        <v>15134073</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2551186</v>
      </c>
      <c r="I123" s="90">
        <v>857379</v>
      </c>
    </row>
    <row r="124" spans="1:9" ht="12.75" customHeight="1" x14ac:dyDescent="0.2">
      <c r="A124" s="182" t="s">
        <v>88</v>
      </c>
      <c r="B124" s="182"/>
      <c r="C124" s="182"/>
      <c r="D124" s="182"/>
      <c r="E124" s="182"/>
      <c r="F124" s="182"/>
      <c r="G124" s="7">
        <v>116</v>
      </c>
      <c r="H124" s="90">
        <v>12720714</v>
      </c>
      <c r="I124" s="90">
        <v>6365269</v>
      </c>
    </row>
    <row r="125" spans="1:9" ht="12.75" customHeight="1" x14ac:dyDescent="0.2">
      <c r="A125" s="182" t="s">
        <v>89</v>
      </c>
      <c r="B125" s="182"/>
      <c r="C125" s="182"/>
      <c r="D125" s="182"/>
      <c r="E125" s="182"/>
      <c r="F125" s="182"/>
      <c r="G125" s="7">
        <v>117</v>
      </c>
      <c r="H125" s="90">
        <v>23494</v>
      </c>
      <c r="I125" s="90">
        <v>139764</v>
      </c>
    </row>
    <row r="126" spans="1:9" ht="12.75" customHeight="1" x14ac:dyDescent="0.2">
      <c r="A126" s="182" t="s">
        <v>90</v>
      </c>
      <c r="B126" s="182"/>
      <c r="C126" s="182"/>
      <c r="D126" s="182"/>
      <c r="E126" s="182"/>
      <c r="F126" s="182"/>
      <c r="G126" s="7">
        <v>118</v>
      </c>
      <c r="H126" s="90">
        <v>1548246</v>
      </c>
      <c r="I126" s="90">
        <v>5743772</v>
      </c>
    </row>
    <row r="127" spans="1:9" x14ac:dyDescent="0.2">
      <c r="A127" s="182" t="s">
        <v>91</v>
      </c>
      <c r="B127" s="182"/>
      <c r="C127" s="182"/>
      <c r="D127" s="182"/>
      <c r="E127" s="182"/>
      <c r="F127" s="182"/>
      <c r="G127" s="7">
        <v>119</v>
      </c>
      <c r="H127" s="90">
        <v>532864</v>
      </c>
      <c r="I127" s="90">
        <v>2239</v>
      </c>
    </row>
    <row r="128" spans="1:9" x14ac:dyDescent="0.2">
      <c r="A128" s="182" t="s">
        <v>94</v>
      </c>
      <c r="B128" s="182"/>
      <c r="C128" s="182"/>
      <c r="D128" s="182"/>
      <c r="E128" s="182"/>
      <c r="F128" s="182"/>
      <c r="G128" s="7">
        <v>120</v>
      </c>
      <c r="H128" s="90">
        <v>1210029</v>
      </c>
      <c r="I128" s="90">
        <v>1091056</v>
      </c>
    </row>
    <row r="129" spans="1:9" x14ac:dyDescent="0.2">
      <c r="A129" s="182" t="s">
        <v>95</v>
      </c>
      <c r="B129" s="182"/>
      <c r="C129" s="182"/>
      <c r="D129" s="182"/>
      <c r="E129" s="182"/>
      <c r="F129" s="182"/>
      <c r="G129" s="7">
        <v>121</v>
      </c>
      <c r="H129" s="90">
        <v>1008072</v>
      </c>
      <c r="I129" s="90">
        <v>771828</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24901</v>
      </c>
      <c r="I132" s="90">
        <v>162766</v>
      </c>
    </row>
    <row r="133" spans="1:9" ht="22.15" customHeight="1" x14ac:dyDescent="0.2">
      <c r="A133" s="183" t="s">
        <v>99</v>
      </c>
      <c r="B133" s="183"/>
      <c r="C133" s="183"/>
      <c r="D133" s="183"/>
      <c r="E133" s="183"/>
      <c r="F133" s="183"/>
      <c r="G133" s="7">
        <v>125</v>
      </c>
      <c r="H133" s="90">
        <v>1742781</v>
      </c>
      <c r="I133" s="90">
        <v>610978</v>
      </c>
    </row>
    <row r="134" spans="1:9" ht="12.75" customHeight="1" x14ac:dyDescent="0.2">
      <c r="A134" s="184" t="s">
        <v>437</v>
      </c>
      <c r="B134" s="184"/>
      <c r="C134" s="184"/>
      <c r="D134" s="184"/>
      <c r="E134" s="184"/>
      <c r="F134" s="184"/>
      <c r="G134" s="8">
        <v>126</v>
      </c>
      <c r="H134" s="91">
        <f>H75+H99+H106+H118+H133</f>
        <v>89145747</v>
      </c>
      <c r="I134" s="91">
        <f>I75+I99+I106+I118+I133</f>
        <v>88393561</v>
      </c>
    </row>
    <row r="135" spans="1:9" x14ac:dyDescent="0.2">
      <c r="A135" s="183" t="s">
        <v>100</v>
      </c>
      <c r="B135" s="183"/>
      <c r="C135" s="183"/>
      <c r="D135" s="183"/>
      <c r="E135" s="183"/>
      <c r="F135" s="183"/>
      <c r="G135" s="7">
        <v>127</v>
      </c>
      <c r="H135" s="90">
        <v>22237793</v>
      </c>
      <c r="I135" s="90">
        <v>34820508</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93" zoomScale="85" zoomScaleNormal="115" zoomScaleSheetLayoutView="85" workbookViewId="0">
      <selection activeCell="U77" sqref="U77"/>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475</v>
      </c>
      <c r="B2" s="222"/>
      <c r="C2" s="222"/>
      <c r="D2" s="222"/>
      <c r="E2" s="222"/>
      <c r="F2" s="222"/>
      <c r="G2" s="222"/>
      <c r="H2" s="222"/>
      <c r="I2" s="222"/>
    </row>
    <row r="3" spans="1:11" x14ac:dyDescent="0.2">
      <c r="A3" s="223" t="s">
        <v>440</v>
      </c>
      <c r="B3" s="224"/>
      <c r="C3" s="224"/>
      <c r="D3" s="224"/>
      <c r="E3" s="224"/>
      <c r="F3" s="224"/>
      <c r="G3" s="224"/>
      <c r="H3" s="224"/>
      <c r="I3" s="224"/>
      <c r="J3" s="225"/>
      <c r="K3" s="225"/>
    </row>
    <row r="4" spans="1:11" x14ac:dyDescent="0.2">
      <c r="A4" s="226" t="s">
        <v>473</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28944075</v>
      </c>
      <c r="I8" s="94">
        <f>SUM(I9:I13)</f>
        <v>16544952</v>
      </c>
      <c r="J8" s="94">
        <f>SUM(J9:J13)</f>
        <v>30363877</v>
      </c>
      <c r="K8" s="94">
        <f>SUM(K9:K13)</f>
        <v>17407848</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438</v>
      </c>
      <c r="B10" s="182"/>
      <c r="C10" s="182"/>
      <c r="D10" s="182"/>
      <c r="E10" s="182"/>
      <c r="F10" s="182"/>
      <c r="G10" s="7">
        <v>3</v>
      </c>
      <c r="H10" s="95">
        <v>25664764</v>
      </c>
      <c r="I10" s="95">
        <v>13692722</v>
      </c>
      <c r="J10" s="95">
        <v>26527595</v>
      </c>
      <c r="K10" s="95">
        <v>13959446</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3279311</v>
      </c>
      <c r="I13" s="95">
        <v>2852230</v>
      </c>
      <c r="J13" s="95">
        <v>3836282</v>
      </c>
      <c r="K13" s="95">
        <v>3448402</v>
      </c>
    </row>
    <row r="14" spans="1:11" ht="12.75" customHeight="1" x14ac:dyDescent="0.2">
      <c r="A14" s="213" t="s">
        <v>351</v>
      </c>
      <c r="B14" s="213"/>
      <c r="C14" s="213"/>
      <c r="D14" s="213"/>
      <c r="E14" s="213"/>
      <c r="F14" s="213"/>
      <c r="G14" s="8">
        <v>7</v>
      </c>
      <c r="H14" s="94">
        <f>H15+H16+H20+H24+H25+H26+H29+H36</f>
        <v>25478814</v>
      </c>
      <c r="I14" s="94">
        <f>I15+I16+I20+I24+I25+I26+I29+I36</f>
        <v>14476258</v>
      </c>
      <c r="J14" s="94">
        <f>J15+J16+J20+J24+J25+J26+J29+J36</f>
        <v>26182647</v>
      </c>
      <c r="K14" s="94">
        <f>K15+K16+K20+K24+K25+K26+K29+K36</f>
        <v>15553849</v>
      </c>
    </row>
    <row r="15" spans="1:11" ht="12.75" customHeight="1" x14ac:dyDescent="0.2">
      <c r="A15" s="182" t="s">
        <v>104</v>
      </c>
      <c r="B15" s="182"/>
      <c r="C15" s="182"/>
      <c r="D15" s="182"/>
      <c r="E15" s="182"/>
      <c r="F15" s="182"/>
      <c r="G15" s="7">
        <v>8</v>
      </c>
      <c r="H15" s="95">
        <v>6093304</v>
      </c>
      <c r="I15" s="95">
        <v>3264406</v>
      </c>
      <c r="J15" s="95">
        <v>5531272</v>
      </c>
      <c r="K15" s="95">
        <v>3744095</v>
      </c>
    </row>
    <row r="16" spans="1:11" ht="12.75" customHeight="1" x14ac:dyDescent="0.2">
      <c r="A16" s="186" t="s">
        <v>420</v>
      </c>
      <c r="B16" s="186"/>
      <c r="C16" s="186"/>
      <c r="D16" s="186"/>
      <c r="E16" s="186"/>
      <c r="F16" s="186"/>
      <c r="G16" s="8">
        <v>9</v>
      </c>
      <c r="H16" s="94">
        <f>SUM(H17:H19)</f>
        <v>10641407</v>
      </c>
      <c r="I16" s="94">
        <f>SUM(I17:I19)</f>
        <v>6547947</v>
      </c>
      <c r="J16" s="94">
        <f>SUM(J17:J19)</f>
        <v>12066794</v>
      </c>
      <c r="K16" s="94">
        <f>SUM(K17:K19)</f>
        <v>7348040</v>
      </c>
    </row>
    <row r="17" spans="1:11" ht="12.75" customHeight="1" x14ac:dyDescent="0.2">
      <c r="A17" s="216" t="s">
        <v>119</v>
      </c>
      <c r="B17" s="216"/>
      <c r="C17" s="216"/>
      <c r="D17" s="216"/>
      <c r="E17" s="216"/>
      <c r="F17" s="216"/>
      <c r="G17" s="7">
        <v>10</v>
      </c>
      <c r="H17" s="95">
        <v>5810722</v>
      </c>
      <c r="I17" s="95">
        <v>3836957</v>
      </c>
      <c r="J17" s="95">
        <v>6828776</v>
      </c>
      <c r="K17" s="95">
        <v>4570301</v>
      </c>
    </row>
    <row r="18" spans="1:11" ht="12.75" customHeight="1" x14ac:dyDescent="0.2">
      <c r="A18" s="216" t="s">
        <v>120</v>
      </c>
      <c r="B18" s="216"/>
      <c r="C18" s="216"/>
      <c r="D18" s="216"/>
      <c r="E18" s="216"/>
      <c r="F18" s="216"/>
      <c r="G18" s="7">
        <v>11</v>
      </c>
      <c r="H18" s="95">
        <v>2933168</v>
      </c>
      <c r="I18" s="95">
        <v>1668360</v>
      </c>
      <c r="J18" s="95">
        <v>3101879</v>
      </c>
      <c r="K18" s="95">
        <v>1577490</v>
      </c>
    </row>
    <row r="19" spans="1:11" ht="12.75" customHeight="1" x14ac:dyDescent="0.2">
      <c r="A19" s="216" t="s">
        <v>121</v>
      </c>
      <c r="B19" s="216"/>
      <c r="C19" s="216"/>
      <c r="D19" s="216"/>
      <c r="E19" s="216"/>
      <c r="F19" s="216"/>
      <c r="G19" s="7">
        <v>12</v>
      </c>
      <c r="H19" s="95">
        <v>1897517</v>
      </c>
      <c r="I19" s="95">
        <v>1042630</v>
      </c>
      <c r="J19" s="95">
        <v>2136139</v>
      </c>
      <c r="K19" s="95">
        <v>1200249</v>
      </c>
    </row>
    <row r="20" spans="1:11" ht="12.75" customHeight="1" x14ac:dyDescent="0.2">
      <c r="A20" s="186" t="s">
        <v>421</v>
      </c>
      <c r="B20" s="186"/>
      <c r="C20" s="186"/>
      <c r="D20" s="186"/>
      <c r="E20" s="186"/>
      <c r="F20" s="186"/>
      <c r="G20" s="8">
        <v>13</v>
      </c>
      <c r="H20" s="94">
        <f>SUM(H21:H23)</f>
        <v>6063085</v>
      </c>
      <c r="I20" s="94">
        <f>SUM(I21:I23)</f>
        <v>3158258</v>
      </c>
      <c r="J20" s="94">
        <f>SUM(J21:J23)</f>
        <v>6064352</v>
      </c>
      <c r="K20" s="94">
        <f>SUM(K21:K23)</f>
        <v>3112608</v>
      </c>
    </row>
    <row r="21" spans="1:11" ht="12.75" customHeight="1" x14ac:dyDescent="0.2">
      <c r="A21" s="216" t="s">
        <v>105</v>
      </c>
      <c r="B21" s="216"/>
      <c r="C21" s="216"/>
      <c r="D21" s="216"/>
      <c r="E21" s="216"/>
      <c r="F21" s="216"/>
      <c r="G21" s="7">
        <v>14</v>
      </c>
      <c r="H21" s="95">
        <v>3813091</v>
      </c>
      <c r="I21" s="95">
        <v>1970925</v>
      </c>
      <c r="J21" s="95">
        <v>3775155</v>
      </c>
      <c r="K21" s="95">
        <v>1943404</v>
      </c>
    </row>
    <row r="22" spans="1:11" ht="12.75" customHeight="1" x14ac:dyDescent="0.2">
      <c r="A22" s="216" t="s">
        <v>106</v>
      </c>
      <c r="B22" s="216"/>
      <c r="C22" s="216"/>
      <c r="D22" s="216"/>
      <c r="E22" s="216"/>
      <c r="F22" s="216"/>
      <c r="G22" s="7">
        <v>15</v>
      </c>
      <c r="H22" s="95">
        <v>1558938</v>
      </c>
      <c r="I22" s="95">
        <v>826738</v>
      </c>
      <c r="J22" s="95">
        <v>1579479</v>
      </c>
      <c r="K22" s="95">
        <v>801202</v>
      </c>
    </row>
    <row r="23" spans="1:11" ht="12.75" customHeight="1" x14ac:dyDescent="0.2">
      <c r="A23" s="216" t="s">
        <v>107</v>
      </c>
      <c r="B23" s="216"/>
      <c r="C23" s="216"/>
      <c r="D23" s="216"/>
      <c r="E23" s="216"/>
      <c r="F23" s="216"/>
      <c r="G23" s="7">
        <v>16</v>
      </c>
      <c r="H23" s="95">
        <v>691056</v>
      </c>
      <c r="I23" s="95">
        <v>360595</v>
      </c>
      <c r="J23" s="95">
        <v>709718</v>
      </c>
      <c r="K23" s="95">
        <v>368002</v>
      </c>
    </row>
    <row r="24" spans="1:11" ht="12.75" customHeight="1" x14ac:dyDescent="0.2">
      <c r="A24" s="182" t="s">
        <v>108</v>
      </c>
      <c r="B24" s="182"/>
      <c r="C24" s="182"/>
      <c r="D24" s="182"/>
      <c r="E24" s="182"/>
      <c r="F24" s="182"/>
      <c r="G24" s="7">
        <v>17</v>
      </c>
      <c r="H24" s="95">
        <v>1554718</v>
      </c>
      <c r="I24" s="95">
        <v>785460</v>
      </c>
      <c r="J24" s="95">
        <v>1553776</v>
      </c>
      <c r="K24" s="95">
        <v>781114</v>
      </c>
    </row>
    <row r="25" spans="1:11" ht="12.75" customHeight="1" x14ac:dyDescent="0.2">
      <c r="A25" s="182" t="s">
        <v>109</v>
      </c>
      <c r="B25" s="182"/>
      <c r="C25" s="182"/>
      <c r="D25" s="182"/>
      <c r="E25" s="182"/>
      <c r="F25" s="182"/>
      <c r="G25" s="7">
        <v>18</v>
      </c>
      <c r="H25" s="95">
        <v>1038734</v>
      </c>
      <c r="I25" s="95">
        <v>649734</v>
      </c>
      <c r="J25" s="95">
        <v>907853</v>
      </c>
      <c r="K25" s="95">
        <v>546721</v>
      </c>
    </row>
    <row r="26" spans="1:11" ht="12.75" customHeight="1" x14ac:dyDescent="0.2">
      <c r="A26" s="186" t="s">
        <v>422</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423</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87566</v>
      </c>
      <c r="I36" s="95">
        <v>70453</v>
      </c>
      <c r="J36" s="95">
        <v>58600</v>
      </c>
      <c r="K36" s="95">
        <v>21271</v>
      </c>
    </row>
    <row r="37" spans="1:11" ht="12.75" customHeight="1" x14ac:dyDescent="0.2">
      <c r="A37" s="213" t="s">
        <v>352</v>
      </c>
      <c r="B37" s="213"/>
      <c r="C37" s="213"/>
      <c r="D37" s="213"/>
      <c r="E37" s="213"/>
      <c r="F37" s="213"/>
      <c r="G37" s="8">
        <v>30</v>
      </c>
      <c r="H37" s="94">
        <f>SUM(H38:H47)</f>
        <v>25551</v>
      </c>
      <c r="I37" s="94">
        <f>SUM(I38:I47)</f>
        <v>13237</v>
      </c>
      <c r="J37" s="94">
        <f>SUM(J38:J47)</f>
        <v>8722</v>
      </c>
      <c r="K37" s="94">
        <f>SUM(K38:K47)</f>
        <v>4881</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15400</v>
      </c>
      <c r="I44" s="95">
        <v>13236</v>
      </c>
      <c r="J44" s="95">
        <v>4035</v>
      </c>
      <c r="K44" s="95">
        <v>1859</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10151</v>
      </c>
      <c r="I47" s="95">
        <v>1</v>
      </c>
      <c r="J47" s="95">
        <v>4687</v>
      </c>
      <c r="K47" s="95">
        <v>3022</v>
      </c>
    </row>
    <row r="48" spans="1:11" ht="12.75" customHeight="1" x14ac:dyDescent="0.2">
      <c r="A48" s="213" t="s">
        <v>353</v>
      </c>
      <c r="B48" s="213"/>
      <c r="C48" s="213"/>
      <c r="D48" s="213"/>
      <c r="E48" s="213"/>
      <c r="F48" s="213"/>
      <c r="G48" s="8">
        <v>41</v>
      </c>
      <c r="H48" s="94">
        <f>SUM(H49:H55)</f>
        <v>261090</v>
      </c>
      <c r="I48" s="94">
        <f>SUM(I49:I55)</f>
        <v>112299</v>
      </c>
      <c r="J48" s="94">
        <f>SUM(J49:J55)</f>
        <v>253763</v>
      </c>
      <c r="K48" s="94">
        <f>SUM(K49:K55)</f>
        <v>116470</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257880</v>
      </c>
      <c r="I51" s="95">
        <v>111529</v>
      </c>
      <c r="J51" s="95">
        <v>241141</v>
      </c>
      <c r="K51" s="95">
        <v>103906</v>
      </c>
    </row>
    <row r="52" spans="1:11" ht="12.75" customHeight="1" x14ac:dyDescent="0.2">
      <c r="A52" s="206" t="s">
        <v>143</v>
      </c>
      <c r="B52" s="206"/>
      <c r="C52" s="206"/>
      <c r="D52" s="206"/>
      <c r="E52" s="206"/>
      <c r="F52" s="206"/>
      <c r="G52" s="7">
        <v>45</v>
      </c>
      <c r="H52" s="95">
        <v>0</v>
      </c>
      <c r="I52" s="95">
        <v>0</v>
      </c>
      <c r="J52" s="95">
        <v>0</v>
      </c>
      <c r="K52" s="95">
        <v>0</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3210</v>
      </c>
      <c r="I55" s="95">
        <v>770</v>
      </c>
      <c r="J55" s="95">
        <v>12622</v>
      </c>
      <c r="K55" s="95">
        <v>12564</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354</v>
      </c>
      <c r="B60" s="213"/>
      <c r="C60" s="213"/>
      <c r="D60" s="213"/>
      <c r="E60" s="213"/>
      <c r="F60" s="213"/>
      <c r="G60" s="8">
        <v>53</v>
      </c>
      <c r="H60" s="94">
        <f>H8+H37+H56+H57</f>
        <v>28969626</v>
      </c>
      <c r="I60" s="94">
        <f t="shared" ref="I60:K60" si="0">I8+I37+I56+I57</f>
        <v>16558189</v>
      </c>
      <c r="J60" s="94">
        <f t="shared" si="0"/>
        <v>30372599</v>
      </c>
      <c r="K60" s="94">
        <f t="shared" si="0"/>
        <v>17412729</v>
      </c>
    </row>
    <row r="61" spans="1:11" ht="12.75" customHeight="1" x14ac:dyDescent="0.2">
      <c r="A61" s="213" t="s">
        <v>355</v>
      </c>
      <c r="B61" s="213"/>
      <c r="C61" s="213"/>
      <c r="D61" s="213"/>
      <c r="E61" s="213"/>
      <c r="F61" s="213"/>
      <c r="G61" s="8">
        <v>54</v>
      </c>
      <c r="H61" s="94">
        <f>H14+H48+H58+H59</f>
        <v>25739904</v>
      </c>
      <c r="I61" s="94">
        <f t="shared" ref="I61:K61" si="1">I14+I48+I58+I59</f>
        <v>14588557</v>
      </c>
      <c r="J61" s="94">
        <f t="shared" si="1"/>
        <v>26436410</v>
      </c>
      <c r="K61" s="94">
        <f t="shared" si="1"/>
        <v>15670319</v>
      </c>
    </row>
    <row r="62" spans="1:11" ht="12.75" customHeight="1" x14ac:dyDescent="0.2">
      <c r="A62" s="213" t="s">
        <v>356</v>
      </c>
      <c r="B62" s="213"/>
      <c r="C62" s="213"/>
      <c r="D62" s="213"/>
      <c r="E62" s="213"/>
      <c r="F62" s="213"/>
      <c r="G62" s="8">
        <v>55</v>
      </c>
      <c r="H62" s="94">
        <f>H60-H61</f>
        <v>3229722</v>
      </c>
      <c r="I62" s="94">
        <f t="shared" ref="I62:K62" si="2">I60-I61</f>
        <v>1969632</v>
      </c>
      <c r="J62" s="94">
        <f t="shared" si="2"/>
        <v>3936189</v>
      </c>
      <c r="K62" s="94">
        <f t="shared" si="2"/>
        <v>1742410</v>
      </c>
    </row>
    <row r="63" spans="1:11" ht="12.75" customHeight="1" x14ac:dyDescent="0.2">
      <c r="A63" s="214" t="s">
        <v>357</v>
      </c>
      <c r="B63" s="214"/>
      <c r="C63" s="214"/>
      <c r="D63" s="214"/>
      <c r="E63" s="214"/>
      <c r="F63" s="214"/>
      <c r="G63" s="8">
        <v>56</v>
      </c>
      <c r="H63" s="94">
        <f>+IF((H60-H61)&gt;0,(H60-H61),0)</f>
        <v>3229722</v>
      </c>
      <c r="I63" s="94">
        <f t="shared" ref="I63:K63" si="3">+IF((I60-I61)&gt;0,(I60-I61),0)</f>
        <v>1969632</v>
      </c>
      <c r="J63" s="94">
        <f t="shared" si="3"/>
        <v>3936189</v>
      </c>
      <c r="K63" s="94">
        <f t="shared" si="3"/>
        <v>1742410</v>
      </c>
    </row>
    <row r="64" spans="1:11" ht="12.75" customHeight="1" x14ac:dyDescent="0.2">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0</v>
      </c>
      <c r="I65" s="95">
        <v>0</v>
      </c>
      <c r="J65" s="95">
        <v>0</v>
      </c>
      <c r="K65" s="95">
        <v>0</v>
      </c>
    </row>
    <row r="66" spans="1:11" ht="12.75" customHeight="1" x14ac:dyDescent="0.2">
      <c r="A66" s="213" t="s">
        <v>359</v>
      </c>
      <c r="B66" s="213"/>
      <c r="C66" s="213"/>
      <c r="D66" s="213"/>
      <c r="E66" s="213"/>
      <c r="F66" s="213"/>
      <c r="G66" s="8">
        <v>59</v>
      </c>
      <c r="H66" s="94">
        <f>H62-H65</f>
        <v>3229722</v>
      </c>
      <c r="I66" s="94">
        <f t="shared" ref="I66:K66" si="5">I62-I65</f>
        <v>1969632</v>
      </c>
      <c r="J66" s="94">
        <f t="shared" si="5"/>
        <v>3936189</v>
      </c>
      <c r="K66" s="94">
        <f t="shared" si="5"/>
        <v>1742410</v>
      </c>
    </row>
    <row r="67" spans="1:11" ht="12.75" customHeight="1" x14ac:dyDescent="0.2">
      <c r="A67" s="214" t="s">
        <v>360</v>
      </c>
      <c r="B67" s="214"/>
      <c r="C67" s="214"/>
      <c r="D67" s="214"/>
      <c r="E67" s="214"/>
      <c r="F67" s="214"/>
      <c r="G67" s="8">
        <v>60</v>
      </c>
      <c r="H67" s="94">
        <f>+IF((H62-H65)&gt;0,(H62-H65),0)</f>
        <v>3229722</v>
      </c>
      <c r="I67" s="94">
        <f t="shared" ref="I67:K67" si="6">+IF((I62-I65)&gt;0,(I62-I65),0)</f>
        <v>1969632</v>
      </c>
      <c r="J67" s="94">
        <f t="shared" si="6"/>
        <v>3936189</v>
      </c>
      <c r="K67" s="94">
        <f t="shared" si="6"/>
        <v>1742410</v>
      </c>
    </row>
    <row r="68" spans="1:11" ht="12.75" customHeight="1" x14ac:dyDescent="0.2">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3229722</v>
      </c>
      <c r="I89" s="99">
        <v>1969632</v>
      </c>
      <c r="J89" s="99">
        <v>3936189</v>
      </c>
      <c r="K89" s="99">
        <v>1742410</v>
      </c>
    </row>
    <row r="90" spans="1:11" ht="24" customHeight="1" x14ac:dyDescent="0.2">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424</v>
      </c>
      <c r="B91" s="204"/>
      <c r="C91" s="204"/>
      <c r="D91" s="204"/>
      <c r="E91" s="204"/>
      <c r="F91" s="204"/>
      <c r="G91" s="8">
        <v>80</v>
      </c>
      <c r="H91" s="100">
        <f>SUM(H92:H96)</f>
        <v>0</v>
      </c>
      <c r="I91" s="100">
        <f>SUM(I92:I96)</f>
        <v>0</v>
      </c>
      <c r="J91" s="100">
        <f>SUM(J92:J96)</f>
        <v>0</v>
      </c>
      <c r="K91" s="100">
        <f>SUM(K92:K96)</f>
        <v>0</v>
      </c>
    </row>
    <row r="92" spans="1:11" ht="25.5" customHeight="1" x14ac:dyDescent="0.2">
      <c r="A92" s="206" t="s">
        <v>373</v>
      </c>
      <c r="B92" s="206"/>
      <c r="C92" s="206"/>
      <c r="D92" s="206"/>
      <c r="E92" s="206"/>
      <c r="F92" s="206"/>
      <c r="G92" s="7">
        <v>81</v>
      </c>
      <c r="H92" s="99">
        <v>0</v>
      </c>
      <c r="I92" s="99">
        <v>0</v>
      </c>
      <c r="J92" s="99">
        <v>0</v>
      </c>
      <c r="K92" s="99">
        <v>0</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0</v>
      </c>
      <c r="I97" s="99">
        <v>0</v>
      </c>
      <c r="J97" s="99">
        <v>0</v>
      </c>
      <c r="K97" s="99">
        <v>0</v>
      </c>
    </row>
    <row r="98" spans="1:11" ht="25.5" customHeight="1" x14ac:dyDescent="0.2">
      <c r="A98" s="204" t="s">
        <v>448</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442</v>
      </c>
      <c r="B100" s="205"/>
      <c r="C100" s="205"/>
      <c r="D100" s="205"/>
      <c r="E100" s="205"/>
      <c r="F100" s="205"/>
      <c r="G100" s="7">
        <v>89</v>
      </c>
      <c r="H100" s="99">
        <v>0</v>
      </c>
      <c r="I100" s="99">
        <v>0</v>
      </c>
      <c r="J100" s="99">
        <v>0</v>
      </c>
      <c r="K100" s="99">
        <v>0</v>
      </c>
    </row>
    <row r="101" spans="1:11" ht="36" customHeight="1" x14ac:dyDescent="0.2">
      <c r="A101" s="206" t="s">
        <v>443</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444</v>
      </c>
      <c r="B105" s="206"/>
      <c r="C105" s="206"/>
      <c r="D105" s="206"/>
      <c r="E105" s="206"/>
      <c r="F105" s="206"/>
      <c r="G105" s="7">
        <v>94</v>
      </c>
      <c r="H105" s="99">
        <v>0</v>
      </c>
      <c r="I105" s="99">
        <v>0</v>
      </c>
      <c r="J105" s="99">
        <v>0</v>
      </c>
      <c r="K105" s="99">
        <v>0</v>
      </c>
    </row>
    <row r="106" spans="1:11" ht="26.25" customHeight="1" x14ac:dyDescent="0.2">
      <c r="A106" s="206" t="s">
        <v>445</v>
      </c>
      <c r="B106" s="206"/>
      <c r="C106" s="206"/>
      <c r="D106" s="206"/>
      <c r="E106" s="206"/>
      <c r="F106" s="206"/>
      <c r="G106" s="7">
        <v>95</v>
      </c>
      <c r="H106" s="99">
        <v>0</v>
      </c>
      <c r="I106" s="99">
        <v>0</v>
      </c>
      <c r="J106" s="99">
        <v>0</v>
      </c>
      <c r="K106" s="99">
        <v>0</v>
      </c>
    </row>
    <row r="107" spans="1:11" x14ac:dyDescent="0.2">
      <c r="A107" s="206" t="s">
        <v>446</v>
      </c>
      <c r="B107" s="206"/>
      <c r="C107" s="206"/>
      <c r="D107" s="206"/>
      <c r="E107" s="206"/>
      <c r="F107" s="206"/>
      <c r="G107" s="7">
        <v>96</v>
      </c>
      <c r="H107" s="99">
        <v>0</v>
      </c>
      <c r="I107" s="99">
        <v>0</v>
      </c>
      <c r="J107" s="99">
        <v>0</v>
      </c>
      <c r="K107" s="99">
        <v>0</v>
      </c>
    </row>
    <row r="108" spans="1:11" ht="24.75" customHeight="1" x14ac:dyDescent="0.2">
      <c r="A108" s="206" t="s">
        <v>447</v>
      </c>
      <c r="B108" s="206"/>
      <c r="C108" s="206"/>
      <c r="D108" s="206"/>
      <c r="E108" s="206"/>
      <c r="F108" s="206"/>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450</v>
      </c>
      <c r="B110" s="184"/>
      <c r="C110" s="184"/>
      <c r="D110" s="184"/>
      <c r="E110" s="184"/>
      <c r="F110" s="184"/>
      <c r="G110" s="8">
        <v>99</v>
      </c>
      <c r="H110" s="98">
        <f>H89+H109</f>
        <v>3229722</v>
      </c>
      <c r="I110" s="98">
        <f t="shared" ref="I110:K110" si="9">I89+I109</f>
        <v>1969632</v>
      </c>
      <c r="J110" s="98">
        <f t="shared" si="9"/>
        <v>3936189</v>
      </c>
      <c r="K110" s="98">
        <f t="shared" si="9"/>
        <v>1742410</v>
      </c>
    </row>
    <row r="111" spans="1:11" x14ac:dyDescent="0.2">
      <c r="A111" s="207" t="s">
        <v>163</v>
      </c>
      <c r="B111" s="207"/>
      <c r="C111" s="207"/>
      <c r="D111" s="207"/>
      <c r="E111" s="207"/>
      <c r="F111" s="207"/>
      <c r="G111" s="208"/>
      <c r="H111" s="208"/>
      <c r="I111" s="208"/>
      <c r="J111" s="209"/>
      <c r="K111" s="209"/>
    </row>
    <row r="112" spans="1:11" ht="26.45" customHeight="1" x14ac:dyDescent="0.2">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view="pageBreakPreview" zoomScaleNormal="100" zoomScaleSheetLayoutView="100" workbookViewId="0">
      <selection activeCell="I22" sqref="I22"/>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476</v>
      </c>
      <c r="B2" s="192"/>
      <c r="C2" s="192"/>
      <c r="D2" s="192"/>
      <c r="E2" s="192"/>
      <c r="F2" s="192"/>
      <c r="G2" s="192"/>
      <c r="H2" s="192"/>
      <c r="I2" s="192"/>
    </row>
    <row r="3" spans="1:9" x14ac:dyDescent="0.2">
      <c r="A3" s="242" t="s">
        <v>440</v>
      </c>
      <c r="B3" s="243"/>
      <c r="C3" s="243"/>
      <c r="D3" s="243"/>
      <c r="E3" s="243"/>
      <c r="F3" s="243"/>
      <c r="G3" s="243"/>
      <c r="H3" s="243"/>
      <c r="I3" s="243"/>
    </row>
    <row r="4" spans="1:9" x14ac:dyDescent="0.2">
      <c r="A4" s="241" t="s">
        <v>473</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3229722</v>
      </c>
      <c r="I8" s="101">
        <v>3936189</v>
      </c>
    </row>
    <row r="9" spans="1:9" ht="12.75" customHeight="1" x14ac:dyDescent="0.2">
      <c r="A9" s="237" t="s">
        <v>170</v>
      </c>
      <c r="B9" s="237"/>
      <c r="C9" s="237"/>
      <c r="D9" s="237"/>
      <c r="E9" s="237"/>
      <c r="F9" s="237"/>
      <c r="G9" s="32">
        <v>2</v>
      </c>
      <c r="H9" s="102">
        <f>H10+H11+H12+H13+H14+H15+H16+H17</f>
        <v>1554718</v>
      </c>
      <c r="I9" s="102">
        <f>I10+I11+I12+I13+I14+I15+I16+I17</f>
        <v>1553776</v>
      </c>
    </row>
    <row r="10" spans="1:9" ht="12.75" customHeight="1" x14ac:dyDescent="0.2">
      <c r="A10" s="216" t="s">
        <v>171</v>
      </c>
      <c r="B10" s="216"/>
      <c r="C10" s="216"/>
      <c r="D10" s="216"/>
      <c r="E10" s="216"/>
      <c r="F10" s="216"/>
      <c r="G10" s="31">
        <v>3</v>
      </c>
      <c r="H10" s="101">
        <v>1554718</v>
      </c>
      <c r="I10" s="101">
        <v>1553776</v>
      </c>
    </row>
    <row r="11" spans="1:9" ht="22.15" customHeight="1" x14ac:dyDescent="0.2">
      <c r="A11" s="216" t="s">
        <v>172</v>
      </c>
      <c r="B11" s="216"/>
      <c r="C11" s="216"/>
      <c r="D11" s="216"/>
      <c r="E11" s="216"/>
      <c r="F11" s="216"/>
      <c r="G11" s="31">
        <v>4</v>
      </c>
      <c r="H11" s="101">
        <v>0</v>
      </c>
      <c r="I11" s="101">
        <v>0</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0</v>
      </c>
      <c r="I13" s="101">
        <v>0</v>
      </c>
    </row>
    <row r="14" spans="1:9" ht="12.75" customHeight="1" x14ac:dyDescent="0.2">
      <c r="A14" s="216" t="s">
        <v>175</v>
      </c>
      <c r="B14" s="216"/>
      <c r="C14" s="216"/>
      <c r="D14" s="216"/>
      <c r="E14" s="216"/>
      <c r="F14" s="216"/>
      <c r="G14" s="31">
        <v>7</v>
      </c>
      <c r="H14" s="101">
        <v>0</v>
      </c>
      <c r="I14" s="101">
        <v>0</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0</v>
      </c>
      <c r="I17" s="101">
        <v>0</v>
      </c>
    </row>
    <row r="18" spans="1:9" ht="28.15" customHeight="1" x14ac:dyDescent="0.2">
      <c r="A18" s="233" t="s">
        <v>304</v>
      </c>
      <c r="B18" s="233"/>
      <c r="C18" s="233"/>
      <c r="D18" s="233"/>
      <c r="E18" s="233"/>
      <c r="F18" s="233"/>
      <c r="G18" s="32">
        <v>11</v>
      </c>
      <c r="H18" s="102">
        <f>H8+H9</f>
        <v>4784440</v>
      </c>
      <c r="I18" s="102">
        <f>I8+I9</f>
        <v>5489965</v>
      </c>
    </row>
    <row r="19" spans="1:9" ht="12.75" customHeight="1" x14ac:dyDescent="0.2">
      <c r="A19" s="237" t="s">
        <v>179</v>
      </c>
      <c r="B19" s="237"/>
      <c r="C19" s="237"/>
      <c r="D19" s="237"/>
      <c r="E19" s="237"/>
      <c r="F19" s="237"/>
      <c r="G19" s="32">
        <v>12</v>
      </c>
      <c r="H19" s="102">
        <f>H20+H21+H22+H23</f>
        <v>-3732160</v>
      </c>
      <c r="I19" s="102">
        <f>I20+I21+I22+I23</f>
        <v>-5226220</v>
      </c>
    </row>
    <row r="20" spans="1:9" ht="12.75" customHeight="1" x14ac:dyDescent="0.2">
      <c r="A20" s="216" t="s">
        <v>180</v>
      </c>
      <c r="B20" s="216"/>
      <c r="C20" s="216"/>
      <c r="D20" s="216"/>
      <c r="E20" s="216"/>
      <c r="F20" s="216"/>
      <c r="G20" s="31">
        <v>13</v>
      </c>
      <c r="H20" s="101">
        <v>-5883890</v>
      </c>
      <c r="I20" s="101">
        <v>-4485423</v>
      </c>
    </row>
    <row r="21" spans="1:9" ht="12.75" customHeight="1" x14ac:dyDescent="0.2">
      <c r="A21" s="216" t="s">
        <v>181</v>
      </c>
      <c r="B21" s="216"/>
      <c r="C21" s="216"/>
      <c r="D21" s="216"/>
      <c r="E21" s="216"/>
      <c r="F21" s="216"/>
      <c r="G21" s="31">
        <v>14</v>
      </c>
      <c r="H21" s="101">
        <v>-3165995</v>
      </c>
      <c r="I21" s="101">
        <v>-4659211</v>
      </c>
    </row>
    <row r="22" spans="1:9" ht="12.75" customHeight="1" x14ac:dyDescent="0.2">
      <c r="A22" s="216" t="s">
        <v>182</v>
      </c>
      <c r="B22" s="216"/>
      <c r="C22" s="216"/>
      <c r="D22" s="216"/>
      <c r="E22" s="216"/>
      <c r="F22" s="216"/>
      <c r="G22" s="31">
        <v>15</v>
      </c>
      <c r="H22" s="101">
        <v>5317725</v>
      </c>
      <c r="I22" s="101">
        <v>3918414</v>
      </c>
    </row>
    <row r="23" spans="1:9" ht="12.75" customHeight="1" x14ac:dyDescent="0.2">
      <c r="A23" s="216" t="s">
        <v>183</v>
      </c>
      <c r="B23" s="216"/>
      <c r="C23" s="216"/>
      <c r="D23" s="216"/>
      <c r="E23" s="216"/>
      <c r="F23" s="216"/>
      <c r="G23" s="31">
        <v>16</v>
      </c>
      <c r="H23" s="101">
        <v>0</v>
      </c>
      <c r="I23" s="101">
        <v>0</v>
      </c>
    </row>
    <row r="24" spans="1:9" ht="12.75" customHeight="1" x14ac:dyDescent="0.2">
      <c r="A24" s="233" t="s">
        <v>184</v>
      </c>
      <c r="B24" s="233"/>
      <c r="C24" s="233"/>
      <c r="D24" s="233"/>
      <c r="E24" s="233"/>
      <c r="F24" s="233"/>
      <c r="G24" s="32">
        <v>17</v>
      </c>
      <c r="H24" s="102">
        <f>H18+H19</f>
        <v>1052280</v>
      </c>
      <c r="I24" s="102">
        <f>I18+I19</f>
        <v>263745</v>
      </c>
    </row>
    <row r="25" spans="1:9" ht="12.75" customHeight="1" x14ac:dyDescent="0.2">
      <c r="A25" s="182" t="s">
        <v>185</v>
      </c>
      <c r="B25" s="182"/>
      <c r="C25" s="182"/>
      <c r="D25" s="182"/>
      <c r="E25" s="182"/>
      <c r="F25" s="182"/>
      <c r="G25" s="31">
        <v>18</v>
      </c>
      <c r="H25" s="101">
        <v>0</v>
      </c>
      <c r="I25" s="101">
        <v>0</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1052280</v>
      </c>
      <c r="I27" s="102">
        <f>I24+I25+I26</f>
        <v>263745</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26182</v>
      </c>
      <c r="I29" s="103">
        <v>15097</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26182</v>
      </c>
      <c r="I35" s="104">
        <f>I29+I30+I31+I32+I33+I34</f>
        <v>15097</v>
      </c>
    </row>
    <row r="36" spans="1:9" ht="22.9" customHeight="1" x14ac:dyDescent="0.2">
      <c r="A36" s="182" t="s">
        <v>196</v>
      </c>
      <c r="B36" s="182"/>
      <c r="C36" s="182"/>
      <c r="D36" s="182"/>
      <c r="E36" s="182"/>
      <c r="F36" s="182"/>
      <c r="G36" s="31">
        <v>28</v>
      </c>
      <c r="H36" s="103">
        <v>-1103309</v>
      </c>
      <c r="I36" s="103">
        <v>-2211100</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-12935</v>
      </c>
      <c r="I40" s="103">
        <v>0</v>
      </c>
    </row>
    <row r="41" spans="1:9" ht="24" customHeight="1" x14ac:dyDescent="0.2">
      <c r="A41" s="233" t="s">
        <v>201</v>
      </c>
      <c r="B41" s="233"/>
      <c r="C41" s="233"/>
      <c r="D41" s="233"/>
      <c r="E41" s="233"/>
      <c r="F41" s="233"/>
      <c r="G41" s="32">
        <v>33</v>
      </c>
      <c r="H41" s="104">
        <f>H36+H37+H38+H39+H40</f>
        <v>-1116244</v>
      </c>
      <c r="I41" s="104">
        <f>I36+I37+I38+I39+I40</f>
        <v>-2211100</v>
      </c>
    </row>
    <row r="42" spans="1:9" ht="29.45" customHeight="1" x14ac:dyDescent="0.2">
      <c r="A42" s="234" t="s">
        <v>202</v>
      </c>
      <c r="B42" s="234"/>
      <c r="C42" s="234"/>
      <c r="D42" s="234"/>
      <c r="E42" s="234"/>
      <c r="F42" s="234"/>
      <c r="G42" s="32">
        <v>34</v>
      </c>
      <c r="H42" s="104">
        <f>H35+H41</f>
        <v>-1090062</v>
      </c>
      <c r="I42" s="104">
        <f>I35+I41</f>
        <v>-2196003</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242075</v>
      </c>
    </row>
    <row r="47" spans="1:9" ht="12.75" customHeight="1" x14ac:dyDescent="0.2">
      <c r="A47" s="182" t="s">
        <v>207</v>
      </c>
      <c r="B47" s="182"/>
      <c r="C47" s="182"/>
      <c r="D47" s="182"/>
      <c r="E47" s="182"/>
      <c r="F47" s="182"/>
      <c r="G47" s="31">
        <v>38</v>
      </c>
      <c r="H47" s="103">
        <v>0</v>
      </c>
      <c r="I47" s="103">
        <v>0</v>
      </c>
    </row>
    <row r="48" spans="1:9" ht="22.15" customHeight="1" x14ac:dyDescent="0.2">
      <c r="A48" s="233" t="s">
        <v>208</v>
      </c>
      <c r="B48" s="233"/>
      <c r="C48" s="233"/>
      <c r="D48" s="233"/>
      <c r="E48" s="233"/>
      <c r="F48" s="233"/>
      <c r="G48" s="32">
        <v>39</v>
      </c>
      <c r="H48" s="104">
        <f>H44+H45+H46+H47</f>
        <v>0</v>
      </c>
      <c r="I48" s="104">
        <f>I44+I45+I46+I47</f>
        <v>242075</v>
      </c>
    </row>
    <row r="49" spans="1:9" ht="24.6" customHeight="1" x14ac:dyDescent="0.2">
      <c r="A49" s="182" t="s">
        <v>303</v>
      </c>
      <c r="B49" s="182"/>
      <c r="C49" s="182"/>
      <c r="D49" s="182"/>
      <c r="E49" s="182"/>
      <c r="F49" s="182"/>
      <c r="G49" s="31">
        <v>40</v>
      </c>
      <c r="H49" s="103">
        <v>-1006383</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-24065</v>
      </c>
      <c r="I53" s="103">
        <v>-28181</v>
      </c>
    </row>
    <row r="54" spans="1:9" ht="30.6" customHeight="1" x14ac:dyDescent="0.2">
      <c r="A54" s="233" t="s">
        <v>213</v>
      </c>
      <c r="B54" s="233"/>
      <c r="C54" s="233"/>
      <c r="D54" s="233"/>
      <c r="E54" s="233"/>
      <c r="F54" s="233"/>
      <c r="G54" s="32">
        <v>45</v>
      </c>
      <c r="H54" s="104">
        <f>H49+H50+H51+H52+H53</f>
        <v>-1030448</v>
      </c>
      <c r="I54" s="104">
        <f>I49+I50+I51+I52+I53</f>
        <v>-28181</v>
      </c>
    </row>
    <row r="55" spans="1:9" ht="29.45" customHeight="1" x14ac:dyDescent="0.2">
      <c r="A55" s="234" t="s">
        <v>214</v>
      </c>
      <c r="B55" s="234"/>
      <c r="C55" s="234"/>
      <c r="D55" s="234"/>
      <c r="E55" s="234"/>
      <c r="F55" s="234"/>
      <c r="G55" s="32">
        <v>46</v>
      </c>
      <c r="H55" s="104">
        <f>H48+H54</f>
        <v>-1030448</v>
      </c>
      <c r="I55" s="104">
        <f>I48+I54</f>
        <v>213894</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-1068230</v>
      </c>
      <c r="I57" s="104">
        <f>I27+I42+I55+I56</f>
        <v>-1718364</v>
      </c>
    </row>
    <row r="58" spans="1:9" x14ac:dyDescent="0.2">
      <c r="A58" s="236" t="s">
        <v>217</v>
      </c>
      <c r="B58" s="236"/>
      <c r="C58" s="236"/>
      <c r="D58" s="236"/>
      <c r="E58" s="236"/>
      <c r="F58" s="236"/>
      <c r="G58" s="31">
        <v>49</v>
      </c>
      <c r="H58" s="103">
        <v>3552381</v>
      </c>
      <c r="I58" s="103">
        <v>2802945</v>
      </c>
    </row>
    <row r="59" spans="1:9" ht="31.15" customHeight="1" x14ac:dyDescent="0.2">
      <c r="A59" s="234" t="s">
        <v>218</v>
      </c>
      <c r="B59" s="234"/>
      <c r="C59" s="234"/>
      <c r="D59" s="234"/>
      <c r="E59" s="234"/>
      <c r="F59" s="234"/>
      <c r="G59" s="32">
        <v>50</v>
      </c>
      <c r="H59" s="104">
        <f>H57+H58</f>
        <v>2484151</v>
      </c>
      <c r="I59" s="104">
        <f>I57+I58</f>
        <v>1084581</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M50" sqref="M50"/>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439</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380</v>
      </c>
      <c r="B12" s="246"/>
      <c r="C12" s="246"/>
      <c r="D12" s="246"/>
      <c r="E12" s="246"/>
      <c r="F12" s="246"/>
      <c r="G12" s="11">
        <v>5</v>
      </c>
      <c r="H12" s="107">
        <v>0</v>
      </c>
      <c r="I12" s="107">
        <v>0</v>
      </c>
    </row>
    <row r="13" spans="1:9" ht="24.6" customHeight="1" x14ac:dyDescent="0.2">
      <c r="A13" s="247" t="s">
        <v>381</v>
      </c>
      <c r="B13" s="247"/>
      <c r="C13" s="247"/>
      <c r="D13" s="247"/>
      <c r="E13" s="247"/>
      <c r="F13" s="247"/>
      <c r="G13" s="25">
        <v>6</v>
      </c>
      <c r="H13" s="108">
        <f>SUM(H8:H12)</f>
        <v>0</v>
      </c>
      <c r="I13" s="108">
        <f>SUM(I8:I12)</f>
        <v>0</v>
      </c>
    </row>
    <row r="14" spans="1:9" ht="12.75" customHeight="1" x14ac:dyDescent="0.2">
      <c r="A14" s="246" t="s">
        <v>382</v>
      </c>
      <c r="B14" s="246"/>
      <c r="C14" s="246"/>
      <c r="D14" s="246"/>
      <c r="E14" s="246"/>
      <c r="F14" s="246"/>
      <c r="G14" s="11">
        <v>7</v>
      </c>
      <c r="H14" s="107">
        <v>0</v>
      </c>
      <c r="I14" s="107">
        <v>0</v>
      </c>
    </row>
    <row r="15" spans="1:9" ht="12.75" customHeight="1" x14ac:dyDescent="0.2">
      <c r="A15" s="246" t="s">
        <v>383</v>
      </c>
      <c r="B15" s="246"/>
      <c r="C15" s="246"/>
      <c r="D15" s="246"/>
      <c r="E15" s="246"/>
      <c r="F15" s="246"/>
      <c r="G15" s="11">
        <v>8</v>
      </c>
      <c r="H15" s="107">
        <v>0</v>
      </c>
      <c r="I15" s="107">
        <v>0</v>
      </c>
    </row>
    <row r="16" spans="1:9" ht="12.75" customHeight="1" x14ac:dyDescent="0.2">
      <c r="A16" s="246" t="s">
        <v>384</v>
      </c>
      <c r="B16" s="246"/>
      <c r="C16" s="246"/>
      <c r="D16" s="246"/>
      <c r="E16" s="246"/>
      <c r="F16" s="246"/>
      <c r="G16" s="11">
        <v>9</v>
      </c>
      <c r="H16" s="107">
        <v>0</v>
      </c>
      <c r="I16" s="107">
        <v>0</v>
      </c>
    </row>
    <row r="17" spans="1:9" ht="12.75" customHeight="1" x14ac:dyDescent="0.2">
      <c r="A17" s="246" t="s">
        <v>385</v>
      </c>
      <c r="B17" s="246"/>
      <c r="C17" s="246"/>
      <c r="D17" s="246"/>
      <c r="E17" s="246"/>
      <c r="F17" s="246"/>
      <c r="G17" s="11">
        <v>10</v>
      </c>
      <c r="H17" s="107">
        <v>0</v>
      </c>
      <c r="I17" s="107">
        <v>0</v>
      </c>
    </row>
    <row r="18" spans="1:9" ht="12.75" customHeight="1" x14ac:dyDescent="0.2">
      <c r="A18" s="246" t="s">
        <v>386</v>
      </c>
      <c r="B18" s="246"/>
      <c r="C18" s="246"/>
      <c r="D18" s="246"/>
      <c r="E18" s="246"/>
      <c r="F18" s="246"/>
      <c r="G18" s="11">
        <v>11</v>
      </c>
      <c r="H18" s="107">
        <v>0</v>
      </c>
      <c r="I18" s="107">
        <v>0</v>
      </c>
    </row>
    <row r="19" spans="1:9" ht="12.75" customHeight="1" x14ac:dyDescent="0.2">
      <c r="A19" s="246" t="s">
        <v>387</v>
      </c>
      <c r="B19" s="246"/>
      <c r="C19" s="246"/>
      <c r="D19" s="246"/>
      <c r="E19" s="246"/>
      <c r="F19" s="246"/>
      <c r="G19" s="11">
        <v>12</v>
      </c>
      <c r="H19" s="107">
        <v>0</v>
      </c>
      <c r="I19" s="107">
        <v>0</v>
      </c>
    </row>
    <row r="20" spans="1:9" ht="26.25" customHeight="1" x14ac:dyDescent="0.2">
      <c r="A20" s="247" t="s">
        <v>388</v>
      </c>
      <c r="B20" s="247"/>
      <c r="C20" s="247"/>
      <c r="D20" s="247"/>
      <c r="E20" s="247"/>
      <c r="F20" s="247"/>
      <c r="G20" s="25">
        <v>13</v>
      </c>
      <c r="H20" s="108">
        <f>SUM(H14:H19)</f>
        <v>0</v>
      </c>
      <c r="I20" s="108">
        <f>SUM(I14:I19)</f>
        <v>0</v>
      </c>
    </row>
    <row r="21" spans="1:9" ht="27.6" customHeight="1" x14ac:dyDescent="0.2">
      <c r="A21" s="255" t="s">
        <v>389</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390</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391</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392</v>
      </c>
      <c r="B35" s="252"/>
      <c r="C35" s="252"/>
      <c r="D35" s="252"/>
      <c r="E35" s="252"/>
      <c r="F35" s="252"/>
      <c r="G35" s="25">
        <v>27</v>
      </c>
      <c r="H35" s="110">
        <f>SUM(H30:H34)</f>
        <v>0</v>
      </c>
      <c r="I35" s="110">
        <f>SUM(I30:I34)</f>
        <v>0</v>
      </c>
    </row>
    <row r="36" spans="1:9" ht="28.15" customHeight="1" x14ac:dyDescent="0.2">
      <c r="A36" s="255" t="s">
        <v>393</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394</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395</v>
      </c>
      <c r="B48" s="252"/>
      <c r="C48" s="252"/>
      <c r="D48" s="252"/>
      <c r="E48" s="252"/>
      <c r="F48" s="252"/>
      <c r="G48" s="25">
        <v>39</v>
      </c>
      <c r="H48" s="110">
        <f>H47+H46+H45+H44+H43</f>
        <v>0</v>
      </c>
      <c r="I48" s="110">
        <f>I47+I46+I45+I44+I43</f>
        <v>0</v>
      </c>
    </row>
    <row r="49" spans="1:9" ht="25.9" customHeight="1" x14ac:dyDescent="0.2">
      <c r="A49" s="253" t="s">
        <v>425</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396</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A22" zoomScale="80" zoomScaleNormal="100" zoomScaleSheetLayoutView="80" workbookViewId="0">
      <selection activeCell="W49" sqref="W4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440</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47159260</v>
      </c>
      <c r="I7" s="120">
        <v>1</v>
      </c>
      <c r="J7" s="120">
        <v>894167</v>
      </c>
      <c r="K7" s="120">
        <v>1155</v>
      </c>
      <c r="L7" s="120">
        <v>1155</v>
      </c>
      <c r="M7" s="120">
        <v>0</v>
      </c>
      <c r="N7" s="120">
        <v>0</v>
      </c>
      <c r="O7" s="120">
        <v>0</v>
      </c>
      <c r="P7" s="120">
        <v>0</v>
      </c>
      <c r="Q7" s="120">
        <v>0</v>
      </c>
      <c r="R7" s="120">
        <v>0</v>
      </c>
      <c r="S7" s="120">
        <v>0</v>
      </c>
      <c r="T7" s="120">
        <v>0</v>
      </c>
      <c r="U7" s="120">
        <v>0</v>
      </c>
      <c r="V7" s="120">
        <v>6633502</v>
      </c>
      <c r="W7" s="120">
        <v>1875244</v>
      </c>
      <c r="X7" s="122">
        <f>H7+I7+J7+K7-L7+M7+N7+O7+P7+Q7+R7+V7+W7+S7+T7+U7</f>
        <v>56562174</v>
      </c>
      <c r="Y7" s="120">
        <v>0</v>
      </c>
      <c r="Z7" s="122">
        <f>X7+Y7</f>
        <v>56562174</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47159260</v>
      </c>
      <c r="I10" s="122">
        <f t="shared" ref="I10:Z10" si="2">I7+I8+I9</f>
        <v>1</v>
      </c>
      <c r="J10" s="122">
        <f t="shared" si="2"/>
        <v>894167</v>
      </c>
      <c r="K10" s="122">
        <f>K7+K8+K9</f>
        <v>1155</v>
      </c>
      <c r="L10" s="122">
        <f t="shared" si="2"/>
        <v>1155</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6633502</v>
      </c>
      <c r="W10" s="122">
        <f>W7+W8+W9</f>
        <v>1875244</v>
      </c>
      <c r="X10" s="122">
        <f>X7+X8+X9</f>
        <v>56562174</v>
      </c>
      <c r="Y10" s="122">
        <f t="shared" si="2"/>
        <v>0</v>
      </c>
      <c r="Z10" s="122">
        <f t="shared" si="2"/>
        <v>56562174</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0</v>
      </c>
      <c r="X11" s="122">
        <f>H11+I11+J11+K11-L11+M11+N11+O11+P11+Q11+R11+V11+W11+S11+T11+U11</f>
        <v>0</v>
      </c>
      <c r="Y11" s="120">
        <v>0</v>
      </c>
      <c r="Z11" s="122">
        <f t="shared" ref="Z11:Z29" si="3">X11+Y11</f>
        <v>0</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117066</v>
      </c>
      <c r="K19" s="120">
        <v>0</v>
      </c>
      <c r="L19" s="120">
        <v>0</v>
      </c>
      <c r="M19" s="120">
        <v>0</v>
      </c>
      <c r="N19" s="120">
        <v>0</v>
      </c>
      <c r="O19" s="120">
        <v>0</v>
      </c>
      <c r="P19" s="120">
        <v>0</v>
      </c>
      <c r="Q19" s="120">
        <v>0</v>
      </c>
      <c r="R19" s="120">
        <v>0</v>
      </c>
      <c r="S19" s="120">
        <v>0</v>
      </c>
      <c r="T19" s="120">
        <v>0</v>
      </c>
      <c r="U19" s="120">
        <v>0</v>
      </c>
      <c r="V19" s="120">
        <v>997383</v>
      </c>
      <c r="W19" s="120">
        <v>1351001</v>
      </c>
      <c r="X19" s="122">
        <f t="shared" si="4"/>
        <v>2465450</v>
      </c>
      <c r="Y19" s="120">
        <v>0</v>
      </c>
      <c r="Z19" s="122">
        <f t="shared" si="3"/>
        <v>2465450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409</v>
      </c>
      <c r="B30" s="263"/>
      <c r="C30" s="263"/>
      <c r="D30" s="263"/>
      <c r="E30" s="263"/>
      <c r="F30" s="263"/>
      <c r="G30" s="118">
        <v>24</v>
      </c>
      <c r="H30" s="122">
        <f>SUM(H10:H29)</f>
        <v>47159260</v>
      </c>
      <c r="I30" s="122">
        <f t="shared" ref="I30:Z30" si="5">SUM(I10:I29)</f>
        <v>1</v>
      </c>
      <c r="J30" s="122">
        <f t="shared" si="5"/>
        <v>1011233</v>
      </c>
      <c r="K30" s="122">
        <f t="shared" si="5"/>
        <v>1155</v>
      </c>
      <c r="L30" s="122">
        <f t="shared" si="5"/>
        <v>1155</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7630885</v>
      </c>
      <c r="W30" s="122">
        <f t="shared" si="5"/>
        <v>3226245</v>
      </c>
      <c r="X30" s="122">
        <f>SUM(X10:X29)</f>
        <v>59027624</v>
      </c>
      <c r="Y30" s="122">
        <f t="shared" si="5"/>
        <v>0</v>
      </c>
      <c r="Z30" s="122">
        <f t="shared" si="5"/>
        <v>59027624</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117066</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997383</v>
      </c>
      <c r="W32" s="122">
        <f t="shared" si="6"/>
        <v>1351001</v>
      </c>
      <c r="X32" s="122">
        <f>SUM(X12:X20)</f>
        <v>2465450</v>
      </c>
      <c r="Y32" s="122">
        <f t="shared" si="6"/>
        <v>0</v>
      </c>
      <c r="Z32" s="122">
        <f t="shared" si="6"/>
        <v>2465450</v>
      </c>
    </row>
    <row r="33" spans="1:26" ht="31.5" customHeight="1" x14ac:dyDescent="0.2">
      <c r="A33" s="261" t="s">
        <v>410</v>
      </c>
      <c r="B33" s="261"/>
      <c r="C33" s="261"/>
      <c r="D33" s="261"/>
      <c r="E33" s="261"/>
      <c r="F33" s="261"/>
      <c r="G33" s="118">
        <v>26</v>
      </c>
      <c r="H33" s="122">
        <f>H11+H32</f>
        <v>0</v>
      </c>
      <c r="I33" s="122">
        <f t="shared" ref="I33:Z33" si="9">I11+I32</f>
        <v>0</v>
      </c>
      <c r="J33" s="122">
        <f t="shared" si="9"/>
        <v>117066</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997383</v>
      </c>
      <c r="W33" s="122">
        <f t="shared" si="9"/>
        <v>1351001</v>
      </c>
      <c r="X33" s="122">
        <f>X11+X32</f>
        <v>2465450</v>
      </c>
      <c r="Y33" s="122">
        <f t="shared" si="9"/>
        <v>0</v>
      </c>
      <c r="Z33" s="122">
        <f t="shared" si="9"/>
        <v>2465450</v>
      </c>
    </row>
    <row r="34" spans="1:26" ht="30.75" customHeight="1" x14ac:dyDescent="0.2">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47159260</v>
      </c>
      <c r="I36" s="120">
        <v>1</v>
      </c>
      <c r="J36" s="120">
        <v>1011233</v>
      </c>
      <c r="K36" s="120">
        <v>1155</v>
      </c>
      <c r="L36" s="120">
        <v>1155</v>
      </c>
      <c r="M36" s="120">
        <v>0</v>
      </c>
      <c r="N36" s="120">
        <v>0</v>
      </c>
      <c r="O36" s="120">
        <v>0</v>
      </c>
      <c r="P36" s="120">
        <v>0</v>
      </c>
      <c r="Q36" s="120">
        <v>0</v>
      </c>
      <c r="R36" s="120">
        <v>0</v>
      </c>
      <c r="S36" s="120">
        <v>0</v>
      </c>
      <c r="T36" s="120">
        <v>0</v>
      </c>
      <c r="U36" s="120">
        <v>0</v>
      </c>
      <c r="V36" s="120">
        <v>7630885</v>
      </c>
      <c r="W36" s="120">
        <v>3226245</v>
      </c>
      <c r="X36" s="121">
        <f>H36+I36+J36+K36-L36+M36+N36+O36+P36+Q36+R36+V36+W36+S36+T36+U36</f>
        <v>59027624</v>
      </c>
      <c r="Y36" s="120">
        <v>0</v>
      </c>
      <c r="Z36" s="121">
        <f t="shared" ref="Z36:Z38" si="15">X36+Y36</f>
        <v>59027624</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412</v>
      </c>
      <c r="B39" s="263"/>
      <c r="C39" s="263"/>
      <c r="D39" s="263"/>
      <c r="E39" s="263"/>
      <c r="F39" s="263"/>
      <c r="G39" s="118">
        <v>31</v>
      </c>
      <c r="H39" s="122">
        <f>H36+H37+H38</f>
        <v>47159260</v>
      </c>
      <c r="I39" s="122">
        <f t="shared" ref="I39:Z39" si="17">I36+I37+I38</f>
        <v>1</v>
      </c>
      <c r="J39" s="122">
        <f t="shared" si="17"/>
        <v>1011233</v>
      </c>
      <c r="K39" s="122">
        <f t="shared" si="17"/>
        <v>1155</v>
      </c>
      <c r="L39" s="122">
        <f t="shared" si="17"/>
        <v>1155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7630885</v>
      </c>
      <c r="W39" s="122">
        <f t="shared" si="17"/>
        <v>3226245</v>
      </c>
      <c r="X39" s="122">
        <f>X36+X37+X38</f>
        <v>59027624</v>
      </c>
      <c r="Y39" s="122">
        <f t="shared" si="17"/>
        <v>0</v>
      </c>
      <c r="Z39" s="122">
        <f t="shared" si="17"/>
        <v>59027624</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709944</v>
      </c>
      <c r="X40" s="121">
        <f>H40+I40+J40+K40-L40+M40+N40+O40+P40+Q40+R40+V40+W40+S40+T40+U40</f>
        <v>709944</v>
      </c>
      <c r="Y40" s="120">
        <v>0</v>
      </c>
      <c r="Z40" s="121">
        <f t="shared" ref="Z40:Z58" si="18">X40+Y40</f>
        <v>709944</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187236</v>
      </c>
      <c r="K48" s="120">
        <v>0</v>
      </c>
      <c r="L48" s="120">
        <v>0</v>
      </c>
      <c r="M48" s="120">
        <v>0</v>
      </c>
      <c r="N48" s="120">
        <v>0</v>
      </c>
      <c r="O48" s="120">
        <v>0</v>
      </c>
      <c r="P48" s="120">
        <v>0</v>
      </c>
      <c r="Q48" s="120">
        <v>0</v>
      </c>
      <c r="R48" s="120">
        <v>0</v>
      </c>
      <c r="S48" s="120">
        <v>0</v>
      </c>
      <c r="T48" s="120">
        <v>0</v>
      </c>
      <c r="U48" s="120">
        <v>0</v>
      </c>
      <c r="V48" s="120">
        <v>3011867</v>
      </c>
      <c r="W48" s="120">
        <v>0</v>
      </c>
      <c r="X48" s="121">
        <f t="shared" si="19"/>
        <v>3199103</v>
      </c>
      <c r="Y48" s="120">
        <v>0</v>
      </c>
      <c r="Z48" s="121">
        <f t="shared" si="18"/>
        <v>3199103</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415</v>
      </c>
      <c r="B59" s="263"/>
      <c r="C59" s="263"/>
      <c r="D59" s="263"/>
      <c r="E59" s="263"/>
      <c r="F59" s="263"/>
      <c r="G59" s="118">
        <v>51</v>
      </c>
      <c r="H59" s="122">
        <f>SUM(H39:H58)</f>
        <v>47159260</v>
      </c>
      <c r="I59" s="122">
        <f t="shared" ref="I59:Z59" si="20">SUM(I39:I58)</f>
        <v>1</v>
      </c>
      <c r="J59" s="122">
        <f t="shared" si="20"/>
        <v>1198469</v>
      </c>
      <c r="K59" s="122">
        <f t="shared" si="20"/>
        <v>1155</v>
      </c>
      <c r="L59" s="122">
        <f t="shared" si="20"/>
        <v>1155</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10642752</v>
      </c>
      <c r="W59" s="122">
        <f t="shared" si="20"/>
        <v>3936189</v>
      </c>
      <c r="X59" s="122">
        <f>SUM(X39:X58)</f>
        <v>62936671</v>
      </c>
      <c r="Y59" s="122">
        <f t="shared" si="20"/>
        <v>0</v>
      </c>
      <c r="Z59" s="122">
        <f t="shared" si="20"/>
        <v>62936671</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416</v>
      </c>
      <c r="B61" s="261"/>
      <c r="C61" s="261"/>
      <c r="D61" s="261"/>
      <c r="E61" s="261"/>
      <c r="F61" s="261"/>
      <c r="G61" s="118">
        <v>52</v>
      </c>
      <c r="H61" s="121">
        <f>SUM(H41:H49)</f>
        <v>0</v>
      </c>
      <c r="I61" s="121">
        <f t="shared" ref="I61:Z61" si="21">SUM(I41:I49)</f>
        <v>0</v>
      </c>
      <c r="J61" s="121">
        <f t="shared" si="21"/>
        <v>187236</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3011867</v>
      </c>
      <c r="W61" s="121">
        <f t="shared" si="21"/>
        <v>0</v>
      </c>
      <c r="X61" s="121">
        <f>SUM(X41:X49)</f>
        <v>3199103</v>
      </c>
      <c r="Y61" s="121">
        <f t="shared" si="21"/>
        <v>0</v>
      </c>
      <c r="Z61" s="121">
        <f t="shared" si="21"/>
        <v>3199103</v>
      </c>
    </row>
    <row r="62" spans="1:26" ht="27.75" customHeight="1" x14ac:dyDescent="0.2">
      <c r="A62" s="261" t="s">
        <v>417</v>
      </c>
      <c r="B62" s="261"/>
      <c r="C62" s="261"/>
      <c r="D62" s="261"/>
      <c r="E62" s="261"/>
      <c r="F62" s="261"/>
      <c r="G62" s="118">
        <v>53</v>
      </c>
      <c r="H62" s="121">
        <f>H40+H61</f>
        <v>0</v>
      </c>
      <c r="I62" s="121">
        <f t="shared" ref="I62:Z62" si="24">I40+I61</f>
        <v>0</v>
      </c>
      <c r="J62" s="121">
        <f t="shared" si="24"/>
        <v>187236</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3011867</v>
      </c>
      <c r="W62" s="121">
        <f t="shared" si="24"/>
        <v>709944</v>
      </c>
      <c r="X62" s="121">
        <f>X40+X61</f>
        <v>3909047</v>
      </c>
      <c r="Y62" s="121">
        <f t="shared" si="24"/>
        <v>0</v>
      </c>
      <c r="Z62" s="121">
        <f t="shared" si="24"/>
        <v>3909047</v>
      </c>
    </row>
    <row r="63" spans="1:26" ht="29.25" customHeight="1" x14ac:dyDescent="0.2">
      <c r="A63" s="261" t="s">
        <v>418</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topLeftCell="A10" zoomScale="85" zoomScaleNormal="85" workbookViewId="0">
      <selection sqref="A1:I40"/>
    </sheetView>
  </sheetViews>
  <sheetFormatPr defaultRowHeight="12.75" x14ac:dyDescent="0.2"/>
  <cols>
    <col min="9" max="9" width="95" customWidth="1"/>
  </cols>
  <sheetData>
    <row r="1" spans="1:9" x14ac:dyDescent="0.2">
      <c r="A1" s="277" t="s">
        <v>477</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Matej Vitez</cp:lastModifiedBy>
  <cp:lastPrinted>2026-07-23T07:49:13Z</cp:lastPrinted>
  <dcterms:created xsi:type="dcterms:W3CDTF">2008-10-17T11:51:54Z</dcterms:created>
  <dcterms:modified xsi:type="dcterms:W3CDTF">2026-07-27T06:30:37Z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