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Temp\glorija\My Documents\GFI\2023\HANFA\"/>
    </mc:Choice>
  </mc:AlternateContent>
  <xr:revisionPtr revIDLastSave="0" documentId="13_ncr:1_{74989450-42CE-429A-90B6-2F0E43C63933}" xr6:coauthVersionLast="47" xr6:coauthVersionMax="47" xr10:uidLastSave="{00000000-0000-0000-0000-000000000000}"/>
  <bookViews>
    <workbookView xWindow="-120" yWindow="-120" windowWidth="29040" windowHeight="15720" activeTab="5" xr2:uid="{5A38E781-23CA-49D8-869F-9848ED9222A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<sst xmlns="http://schemas.openxmlformats.org/spreadsheetml/2006/main" count="535" uniqueCount="470">
  <si>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</si>
  <si>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</si>
  <si>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</si>
  <si>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</si>
  <si>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</si>
  <si>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</si>
  <si>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</si>
  <si>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</si>
  <si>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</si>
  <si>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</si>
  <si>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</si>
  <si>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</si>
  <si>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</si>
  <si>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</si>
  <si>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</si>
  <si>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</si>
  <si>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</si>
  <si>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</si>
  <si>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</si>
  <si>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</si>
  <si>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</si>
  <si>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</si>
  <si>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</si>
  <si>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</si>
  <si>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</si>
  <si>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</si>
  <si>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</si>
  <si>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</si>
  <si>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</si>
  <si>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</si>
  <si>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</si>
  <si>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</si>
  <si>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</si>
  <si>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</si>
  <si>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</si>
  <si>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</si>
  <si>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</si>
  <si>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</si>
  <si>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</si>
  <si>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</si>
  <si>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</si>
  <si>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</si>
  <si>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</si>
  <si>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</si>
  <si>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</si>
  <si>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</si>
  <si>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</si>
  <si>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</si>
  <si>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</si>
  <si>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</si>
  <si>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</si>
  <si>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</si>
  <si>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</si>
  <si>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</si>
  <si>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</si>
  <si>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</si>
  <si>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</si>
  <si>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</si>
  <si>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</si>
  <si>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</si>
  <si>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</si>
  <si>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</si>
  <si>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</si>
  <si>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</si>
  <si>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</si>
  <si>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</si>
  <si>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</si>
  <si>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</si>
  <si>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</si>
  <si>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</si>
  <si>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</si>
  <si>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</si>
  <si>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</si>
  <si>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</si>
  <si>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</si>
  <si>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</si>
  <si>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</si>
  <si>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</si>
  <si>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</si>
  <si>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</si>
  <si>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</si>
  <si>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</si>
  <si>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</si>
  <si>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</si>
  <si>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</si>
  <si>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</si>
  <si>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</si>
  <si>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</si>
  <si>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</si>
  <si>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</si>
  <si>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</si>
  <si>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</si>
  <si>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</si>
  <si>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</si>
  <si>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</si>
  <si>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</si>
  <si>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</si>
  <si>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</si>
  <si>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</si>
  <si>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</si>
  <si>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</si>
  <si>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</si>
  <si>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</si>
  <si>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</si>
  <si>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</si>
  <si>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</si>
  <si>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</si>
  <si>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</si>
  <si>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</si>
  <si>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</si>
  <si>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</si>
  <si>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</si>
  <si>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</si>
  <si>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</si>
  <si>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</si>
  <si>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</si>
  <si>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</si>
  <si>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</si>
  <si>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</si>
  <si>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</si>
  <si>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</si>
  <si>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</si>
  <si>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</si>
  <si>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</si>
  <si>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</si>
  <si>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</si>
  <si>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</si>
  <si>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</si>
  <si>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</si>
  <si>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</si>
  <si>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</si>
  <si>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</si>
  <si>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</si>
  <si>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</si>
  <si>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</si>
  <si>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</si>
  <si>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</si>
  <si>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</si>
  <si>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</si>
  <si>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</si>
  <si>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</si>
  <si>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</si>
  <si>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</si>
  <si>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</si>
  <si>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</si>
  <si>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</si>
  <si>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</si>
  <si>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</si>
  <si>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</si>
  <si>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</si>
  <si>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</si>
  <si>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</si>
  <si>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</si>
  <si>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</si>
  <si>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</si>
  <si>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</si>
  <si>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</si>
  <si>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</si>
  <si>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</si>
  <si>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</si>
  <si>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</si>
  <si>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</si>
  <si>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</si>
  <si>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</si>
  <si>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</si>
  <si>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</si>
  <si>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</si>
  <si>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</si>
  <si>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</si>
  <si>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</si>
  <si>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</si>
  <si>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</si>
  <si>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</si>
  <si>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</si>
  <si>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</si>
  <si>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</si>
  <si>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</si>
  <si>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</si>
  <si>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</si>
  <si>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</si>
  <si>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</si>
  <si>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</si>
  <si>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</si>
  <si>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</si>
  <si>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</si>
  <si>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</si>
  <si>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</si>
  <si>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</si>
  <si>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</si>
  <si>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</si>
  <si>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</si>
  <si>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</si>
  <si>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</si>
  <si>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</si>
  <si>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</si>
  <si>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</si>
  <si>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</si>
  <si>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</si>
  <si>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</si>
  <si>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</si>
  <si>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</si>
  <si>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</si>
  <si>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</si>
  <si>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</si>
  <si>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</si>
  <si>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</si>
  <si>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</si>
  <si>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</si>
  <si>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</si>
  <si>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</si>
  <si>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</si>
  <si>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</si>
  <si>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</si>
  <si>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</si>
  <si>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</si>
  <si>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</si>
  <si>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</si>
  <si>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</si>
  <si>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</si>
  <si>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</si>
  <si>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</si>
  <si>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</si>
  <si>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</si>
  <si>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</si>
  <si>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</si>
  <si>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</si>
  <si>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</si>
  <si>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</si>
  <si>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</si>
  <si>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</si>
  <si>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</si>
  <si>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</si>
  <si>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</si>
  <si>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</si>
  <si>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</si>
  <si>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</si>
  <si>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</si>
  <si>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</si>
  <si>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</si>
  <si>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</si>
  <si>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</si>
  <si>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</si>
  <si>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</si>
  <si>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</si>
  <si>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</si>
  <si>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</si>
  <si>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</si>
  <si>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</si>
  <si>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</si>
  <si>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</si>
  <si>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</si>
  <si>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</si>
  <si>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</si>
  <si>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</si>
  <si>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</si>
  <si>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</si>
  <si>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</si>
  <si>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</si>
  <si>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</si>
  <si>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</si>
  <si>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</si>
  <si>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</si>
  <si>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</si>
  <si>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</si>
  <si>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</si>
  <si>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</si>
  <si>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</si>
  <si>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</si>
  <si>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</si>
  <si>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</si>
  <si>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</si>
  <si>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</si>
  <si>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</si>
  <si>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</si>
  <si>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</si>
  <si>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</si>
  <si>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</si>
  <si>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</si>
  <si>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</si>
  <si>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</si>
  <si>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</si>
  <si>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</si>
  <si>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</si>
  <si>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</si>
  <si>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</si>
  <si>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</si>
  <si>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</si>
  <si>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</si>
  <si>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</si>
  <si>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</si>
  <si>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</si>
  <si>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</si>
  <si>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</si>
  <si>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</si>
  <si>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</si>
  <si>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</si>
  <si>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</si>
  <si>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</si>
  <si>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</si>
  <si>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</si>
  <si>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</si>
  <si>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</si>
  <si>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</si>
  <si>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</si>
  <si>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</si>
  <si>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</si>
  <si>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</si>
  <si>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</si>
  <si>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</si>
  <si>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</si>
  <si>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</si>
  <si>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</si>
  <si>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</si>
  <si>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</si>
  <si>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</si>
  <si>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</si>
  <si>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</si>
  <si>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</si>
  <si>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</si>
  <si>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</si>
  <si>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</si>
  <si>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</si>
  <si>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</si>
  <si>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</si>
  <si>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</si>
  <si>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</si>
  <si>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</si>
  <si>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</si>
  <si>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</si>
  <si>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</si>
  <si>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</si>
  <si>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</si>
  <si>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</si>
  <si>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</si>
  <si>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</si>
  <si>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</si>
  <si>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</si>
  <si>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</si>
  <si>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</si>
  <si>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</si>
  <si>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</si>
  <si>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</si>
  <si>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</si>
  <si>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</si>
  <si>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</si>
  <si>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</si>
  <si>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</si>
  <si>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</si>
  <si>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</si>
  <si>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</si>
  <si>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</si>
  <si>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</si>
  <si>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</si>
  <si>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</si>
  <si>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</si>
  <si>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</si>
  <si>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</si>
  <si>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</si>
  <si>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</si>
  <si>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</si>
  <si>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</si>
  <si>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</si>
  <si>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</si>
  <si>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</si>
  <si>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</si>
  <si>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</si>
  <si>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</si>
  <si>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</si>
  <si>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</si>
  <si>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</si>
  <si>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</si>
  <si>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</si>
  <si>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</si>
  <si>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</si>
  <si>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</si>
  <si>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</si>
  <si>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</si>
  <si>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</si>
  <si>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</si>
  <si>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</si>
  <si>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</si>
  <si>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</si>
  <si>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</si>
  <si>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</si>
  <si>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</si>
  <si>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</si>
  <si>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</si>
  <si>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</si>
  <si>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</si>
  <si>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</si>
  <si>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</si>
  <si>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</si>
  <si>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</si>
  <si>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</si>
  <si>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</si>
  <si>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</si>
  <si>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</si>
  <si>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</si>
  <si>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</si>
  <si>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</si>
  <si>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</si>
  <si>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</si>
  <si>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</si>
  <si>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</si>
  <si>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</si>
  <si>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</si>
  <si>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</si>
  <si>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</si>
  <si>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</si>
  <si>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</si>
  <si>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</si>
  <si>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</si>
  <si>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</si>
  <si>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</si>
  <si>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</si>
  <si>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</si>
  <si>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</si>
  <si>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</si>
  <si>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</si>
  <si>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</si>
  <si>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</si>
  <si>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</si>
  <si>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</si>
  <si>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</si>
  <si>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</si>
  <si>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</si>
  <si>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</si>
  <si>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</si>
  <si>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</si>
  <si>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</si>
  <si>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</si>
  <si>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</si>
  <si>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</si>
  <si>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</si>
  <si>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</si>
  <si>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</si>
  <si>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</si>
  <si>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</si>
  <si>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</si>
  <si>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</si>
  <si>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</si>
  <si>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</si>
  <si>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</si>
  <si>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</si>
  <si>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</si>
  <si>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</si>
  <si>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</si>
  <si>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03269043</t>
  </si>
  <si>
    <t>080005858</t>
  </si>
  <si>
    <t>94989605030</t>
  </si>
  <si>
    <t>847</t>
  </si>
  <si>
    <t>HR</t>
  </si>
  <si>
    <t>74780000n00HZTWVU688</t>
  </si>
  <si>
    <t>KRAŠ d.d. Zagreb</t>
  </si>
  <si>
    <t>Zagreb</t>
  </si>
  <si>
    <t>Ravnice 48</t>
  </si>
  <si>
    <t>www.kras.hr</t>
  </si>
  <si>
    <t>Propadalo Glorija</t>
  </si>
  <si>
    <t>012396442</t>
  </si>
  <si>
    <t>glorija.propadalo@kras.hr</t>
  </si>
  <si>
    <t>Obveznik:KRAŠ d.d._____________________________________________________________</t>
  </si>
  <si>
    <t>Obveznik: KRAŠ d.d._____________________________________________________________</t>
  </si>
  <si>
    <t>Obveznik: KRAŠ d.d.________________________________________________________________________</t>
  </si>
  <si>
    <t>Obveznik: KRAŠ d.d.____________________________________________________________________</t>
  </si>
  <si>
    <t>u razdoblju 01.01.2023 do 30.06.2023</t>
  </si>
  <si>
    <t xml:space="preserve">stanje na dan 30.06.2023 </t>
  </si>
  <si>
    <t>u razdoblju 01.01.2023. do 30.06.2023.</t>
  </si>
  <si>
    <t>BILJEŠKE UZ FINANCIJSKE IZVJEŠTAJE - TFI
(koji se sastavljaju za tromjesečna razdoblja)
Naziv izdavatelja:   Kraš d.d. Zagreb
OIB:   94989605030
Izvještajno razdoblje: 01.01.2023. - 30.06.2023. godina
Značajniji poslovni događaji u promatranom tromjesečju objašnjeni su u Izvještaju Uprave Društva.
Godišnji financijski izvještaji dostupni su na internetskim stranicama Kraša d.d., te stranicama nadležnih institucija.</t>
  </si>
  <si>
    <t>Ernst &amp; Young d.o.o.</t>
  </si>
  <si>
    <t>Ivana Krajinović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</si>
</sst>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2" workbookViewId="0">
      <selection activeCell="N31" sqref="N3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7" t="s">
        <v>0</v>
      </c>
      <c r="H4" s="184">
        <v>45107</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451</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448</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449</v>
      </c>
      <c r="D15" s="168"/>
      <c r="E15" s="172"/>
      <c r="F15" s="163"/>
      <c r="G15" s="114" t="s">
        <v>332</v>
      </c>
      <c r="H15" s="148" t="s">
        <v>452</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450</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453</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10000</v>
      </c>
      <c r="D21" s="149"/>
      <c r="E21" s="138"/>
      <c r="F21" s="138"/>
      <c r="G21" s="139" t="s">
        <v>454</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455</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456</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1668</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335</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457</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458</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459</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t="s">
        <v>468</v>
      </c>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t="s">
        <v>469</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97" workbookViewId="0">
      <selection activeCell="I135" sqref="I13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465</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460</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78413216</v>
      </c>
      <c r="I9" s="82">
        <f>I10+I17+I27+I38+I43</f>
        <v>77847837</v>
      </c>
    </row>
    <row r="10" spans="1:9" ht="12.75" customHeight="1" x14ac:dyDescent="0.2">
      <c r="A10" s="194" t="s">
        <v>5</v>
      </c>
      <c r="B10" s="194"/>
      <c r="C10" s="194"/>
      <c r="D10" s="194"/>
      <c r="E10" s="194"/>
      <c r="F10" s="194"/>
      <c r="G10" s="12">
        <v>3</v>
      </c>
      <c r="H10" s="82">
        <f>H11+H12+H13+H14+H15+H16</f>
        <v>2818794</v>
      </c>
      <c r="I10" s="82">
        <f>I11+I12+I13+I14+I15+I16</f>
        <v>2919457</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2397680</v>
      </c>
      <c r="I12" s="18">
        <v>2404037</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421114</v>
      </c>
      <c r="I15" s="18">
        <v>515420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67888418</v>
      </c>
      <c r="I17" s="82">
        <f>I18+I19+I20+I21+I22+I23+I24+I25+I26</f>
        <v>67267610</v>
      </c>
    </row>
    <row r="18" spans="1:9" ht="12.75" customHeight="1" x14ac:dyDescent="0.2">
      <c r="A18" s="190" t="s">
        <v>13</v>
      </c>
      <c r="B18" s="190"/>
      <c r="C18" s="190"/>
      <c r="D18" s="190"/>
      <c r="E18" s="190"/>
      <c r="F18" s="190"/>
      <c r="G18" s="11">
        <v>11</v>
      </c>
      <c r="H18" s="18">
        <v>10691127</v>
      </c>
      <c r="I18" s="18">
        <v>10691127</v>
      </c>
    </row>
    <row r="19" spans="1:9" ht="12.75" customHeight="1" x14ac:dyDescent="0.2">
      <c r="A19" s="190" t="s">
        <v>14</v>
      </c>
      <c r="B19" s="190"/>
      <c r="C19" s="190"/>
      <c r="D19" s="190"/>
      <c r="E19" s="190"/>
      <c r="F19" s="190"/>
      <c r="G19" s="11">
        <v>12</v>
      </c>
      <c r="H19" s="18">
        <v>18831642</v>
      </c>
      <c r="I19" s="18">
        <v>18022705</v>
      </c>
    </row>
    <row r="20" spans="1:9" ht="12.75" customHeight="1" x14ac:dyDescent="0.2">
      <c r="A20" s="190" t="s">
        <v>15</v>
      </c>
      <c r="B20" s="190"/>
      <c r="C20" s="190"/>
      <c r="D20" s="190"/>
      <c r="E20" s="190"/>
      <c r="F20" s="190"/>
      <c r="G20" s="11">
        <v>13</v>
      </c>
      <c r="H20" s="18">
        <v>22573364</v>
      </c>
      <c r="I20" s="18">
        <v>22493590</v>
      </c>
    </row>
    <row r="21" spans="1:9" ht="12.75" customHeight="1" x14ac:dyDescent="0.2">
      <c r="A21" s="190" t="s">
        <v>16</v>
      </c>
      <c r="B21" s="190"/>
      <c r="C21" s="190"/>
      <c r="D21" s="190"/>
      <c r="E21" s="190"/>
      <c r="F21" s="190"/>
      <c r="G21" s="11">
        <v>14</v>
      </c>
      <c r="H21" s="18">
        <v>2860955</v>
      </c>
      <c r="I21" s="18">
        <v>2564121</v>
      </c>
    </row>
    <row r="22" spans="1:9" ht="12.75" customHeight="1" x14ac:dyDescent="0.2">
      <c r="A22" s="190" t="s">
        <v>17</v>
      </c>
      <c r="B22" s="190"/>
      <c r="C22" s="190"/>
      <c r="D22" s="190"/>
      <c r="E22" s="190"/>
      <c r="F22" s="190"/>
      <c r="G22" s="11">
        <v>15</v>
      </c>
      <c r="H22" s="18">
        <v>100342</v>
      </c>
      <c r="I22" s="18">
        <v>100510</v>
      </c>
    </row>
    <row r="23" spans="1:9" ht="12.75" customHeight="1" x14ac:dyDescent="0.2">
      <c r="A23" s="190" t="s">
        <v>18</v>
      </c>
      <c r="B23" s="190"/>
      <c r="C23" s="190"/>
      <c r="D23" s="190"/>
      <c r="E23" s="190"/>
      <c r="F23" s="190"/>
      <c r="G23" s="11">
        <v>16</v>
      </c>
      <c r="H23" s="18">
        <v>1626240</v>
      </c>
      <c r="I23" s="18">
        <v>2639084</v>
      </c>
    </row>
    <row r="24" spans="1:9" ht="12.75" customHeight="1" x14ac:dyDescent="0.2">
      <c r="A24" s="190" t="s">
        <v>19</v>
      </c>
      <c r="B24" s="190"/>
      <c r="C24" s="190"/>
      <c r="D24" s="190"/>
      <c r="E24" s="190"/>
      <c r="F24" s="190"/>
      <c r="G24" s="11">
        <v>17</v>
      </c>
      <c r="H24" s="18">
        <v>2554507</v>
      </c>
      <c r="I24" s="18">
        <v>2094721</v>
      </c>
    </row>
    <row r="25" spans="1:9" ht="12.75" customHeight="1" x14ac:dyDescent="0.2">
      <c r="A25" s="190" t="s">
        <v>20</v>
      </c>
      <c r="B25" s="190"/>
      <c r="C25" s="190"/>
      <c r="D25" s="190"/>
      <c r="E25" s="190"/>
      <c r="F25" s="190"/>
      <c r="G25" s="11">
        <v>18</v>
      </c>
      <c r="H25" s="18">
        <v>79050</v>
      </c>
      <c r="I25" s="18">
        <v>75481</v>
      </c>
    </row>
    <row r="26" spans="1:9" ht="12.75" customHeight="1" x14ac:dyDescent="0.2">
      <c r="A26" s="190" t="s">
        <v>21</v>
      </c>
      <c r="B26" s="190"/>
      <c r="C26" s="190"/>
      <c r="D26" s="190"/>
      <c r="E26" s="190"/>
      <c r="F26" s="190"/>
      <c r="G26" s="11">
        <v>19</v>
      </c>
      <c r="H26" s="18">
        <v>8571191</v>
      </c>
      <c r="I26" s="18">
        <v>8586271</v>
      </c>
    </row>
    <row r="27" spans="1:9" ht="12.75" customHeight="1" x14ac:dyDescent="0.2">
      <c r="A27" s="194" t="s">
        <v>22</v>
      </c>
      <c r="B27" s="194"/>
      <c r="C27" s="194"/>
      <c r="D27" s="194"/>
      <c r="E27" s="194"/>
      <c r="F27" s="194"/>
      <c r="G27" s="12">
        <v>20</v>
      </c>
      <c r="H27" s="82">
        <f>SUM(H28:H37)</f>
        <v>7138904</v>
      </c>
      <c r="I27" s="82">
        <f>SUM(I28:I37)</f>
        <v>7093670</v>
      </c>
    </row>
    <row r="28" spans="1:9" ht="12.75" customHeight="1" x14ac:dyDescent="0.2">
      <c r="A28" s="190" t="s">
        <v>23</v>
      </c>
      <c r="B28" s="190"/>
      <c r="C28" s="190"/>
      <c r="D28" s="190"/>
      <c r="E28" s="190"/>
      <c r="F28" s="190"/>
      <c r="G28" s="11">
        <v>21</v>
      </c>
      <c r="H28" s="18">
        <v>5819251</v>
      </c>
      <c r="I28" s="18">
        <v>5819251</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87607</v>
      </c>
      <c r="I35" s="18">
        <v>42373</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1232046</v>
      </c>
      <c r="I37" s="18">
        <v>1232046</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567100</v>
      </c>
      <c r="I43" s="18">
        <v>567100</v>
      </c>
    </row>
    <row r="44" spans="1:9" ht="12.75" customHeight="1" x14ac:dyDescent="0.2">
      <c r="A44" s="192" t="s">
        <v>303</v>
      </c>
      <c r="B44" s="192"/>
      <c r="C44" s="192"/>
      <c r="D44" s="192"/>
      <c r="E44" s="192"/>
      <c r="F44" s="192"/>
      <c r="G44" s="12">
        <v>37</v>
      </c>
      <c r="H44" s="82">
        <f>H45+H53+H60+H70</f>
        <v>75123728</v>
      </c>
      <c r="I44" s="82">
        <f>I45+I53+I60+I70</f>
        <v>78533272</v>
      </c>
    </row>
    <row r="45" spans="1:9" ht="12.75" customHeight="1" x14ac:dyDescent="0.2">
      <c r="A45" s="194" t="s">
        <v>39</v>
      </c>
      <c r="B45" s="194"/>
      <c r="C45" s="194"/>
      <c r="D45" s="194"/>
      <c r="E45" s="194"/>
      <c r="F45" s="194"/>
      <c r="G45" s="12">
        <v>38</v>
      </c>
      <c r="H45" s="82">
        <f>SUM(H46:H52)</f>
        <v>28377863</v>
      </c>
      <c r="I45" s="82">
        <f>SUM(I46:I52)</f>
        <v>25505878</v>
      </c>
    </row>
    <row r="46" spans="1:9" ht="12.75" customHeight="1" x14ac:dyDescent="0.2">
      <c r="A46" s="190" t="s">
        <v>40</v>
      </c>
      <c r="B46" s="190"/>
      <c r="C46" s="190"/>
      <c r="D46" s="190"/>
      <c r="E46" s="190"/>
      <c r="F46" s="190"/>
      <c r="G46" s="11">
        <v>39</v>
      </c>
      <c r="H46" s="18">
        <v>16401177</v>
      </c>
      <c r="I46" s="18">
        <v>11788097</v>
      </c>
    </row>
    <row r="47" spans="1:9" ht="12.75" customHeight="1" x14ac:dyDescent="0.2">
      <c r="A47" s="190" t="s">
        <v>41</v>
      </c>
      <c r="B47" s="190"/>
      <c r="C47" s="190"/>
      <c r="D47" s="190"/>
      <c r="E47" s="190"/>
      <c r="F47" s="190"/>
      <c r="G47" s="11">
        <v>40</v>
      </c>
      <c r="H47" s="18">
        <v>842336</v>
      </c>
      <c r="I47" s="18">
        <v>1288309</v>
      </c>
    </row>
    <row r="48" spans="1:9" ht="12.75" customHeight="1" x14ac:dyDescent="0.2">
      <c r="A48" s="190" t="s">
        <v>42</v>
      </c>
      <c r="B48" s="190"/>
      <c r="C48" s="190"/>
      <c r="D48" s="190"/>
      <c r="E48" s="190"/>
      <c r="F48" s="190"/>
      <c r="G48" s="11">
        <v>41</v>
      </c>
      <c r="H48" s="18">
        <v>10390338</v>
      </c>
      <c r="I48" s="18">
        <v>11503675</v>
      </c>
    </row>
    <row r="49" spans="1:9" ht="12.75" customHeight="1" x14ac:dyDescent="0.2">
      <c r="A49" s="190" t="s">
        <v>43</v>
      </c>
      <c r="B49" s="190"/>
      <c r="C49" s="190"/>
      <c r="D49" s="190"/>
      <c r="E49" s="190"/>
      <c r="F49" s="190"/>
      <c r="G49" s="11">
        <v>42</v>
      </c>
      <c r="H49" s="18">
        <v>709080</v>
      </c>
      <c r="I49" s="18">
        <v>925179</v>
      </c>
    </row>
    <row r="50" spans="1:9" ht="12.75" customHeight="1" x14ac:dyDescent="0.2">
      <c r="A50" s="190" t="s">
        <v>44</v>
      </c>
      <c r="B50" s="190"/>
      <c r="C50" s="190"/>
      <c r="D50" s="190"/>
      <c r="E50" s="190"/>
      <c r="F50" s="190"/>
      <c r="G50" s="11">
        <v>43</v>
      </c>
      <c r="H50" s="18">
        <v>34932</v>
      </c>
      <c r="I50" s="18">
        <v>618</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30919239</v>
      </c>
      <c r="I53" s="82">
        <f>SUM(I54:I59)</f>
        <v>35577961</v>
      </c>
    </row>
    <row r="54" spans="1:9" ht="12.75" customHeight="1" x14ac:dyDescent="0.2">
      <c r="A54" s="190" t="s">
        <v>48</v>
      </c>
      <c r="B54" s="190"/>
      <c r="C54" s="190"/>
      <c r="D54" s="190"/>
      <c r="E54" s="190"/>
      <c r="F54" s="190"/>
      <c r="G54" s="11">
        <v>47</v>
      </c>
      <c r="H54" s="18">
        <v>2179248</v>
      </c>
      <c r="I54" s="18">
        <v>1812864</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27355667</v>
      </c>
      <c r="I56" s="18">
        <v>30829799</v>
      </c>
    </row>
    <row r="57" spans="1:9" ht="12.75" customHeight="1" x14ac:dyDescent="0.2">
      <c r="A57" s="190" t="s">
        <v>51</v>
      </c>
      <c r="B57" s="190"/>
      <c r="C57" s="190"/>
      <c r="D57" s="190"/>
      <c r="E57" s="190"/>
      <c r="F57" s="190"/>
      <c r="G57" s="11">
        <v>50</v>
      </c>
      <c r="H57" s="18">
        <v>7857</v>
      </c>
      <c r="I57" s="18">
        <v>28735</v>
      </c>
    </row>
    <row r="58" spans="1:9" ht="12.75" customHeight="1" x14ac:dyDescent="0.2">
      <c r="A58" s="190" t="s">
        <v>52</v>
      </c>
      <c r="B58" s="190"/>
      <c r="C58" s="190"/>
      <c r="D58" s="190"/>
      <c r="E58" s="190"/>
      <c r="F58" s="190"/>
      <c r="G58" s="11">
        <v>51</v>
      </c>
      <c r="H58" s="18">
        <v>922227</v>
      </c>
      <c r="I58" s="18">
        <v>2566237</v>
      </c>
    </row>
    <row r="59" spans="1:9" ht="12.75" customHeight="1" x14ac:dyDescent="0.2">
      <c r="A59" s="190" t="s">
        <v>53</v>
      </c>
      <c r="B59" s="190"/>
      <c r="C59" s="190"/>
      <c r="D59" s="190"/>
      <c r="E59" s="190"/>
      <c r="F59" s="190"/>
      <c r="G59" s="11">
        <v>52</v>
      </c>
      <c r="H59" s="18">
        <v>454240</v>
      </c>
      <c r="I59" s="18">
        <v>340326</v>
      </c>
    </row>
    <row r="60" spans="1:9" ht="12.75" customHeight="1" x14ac:dyDescent="0.2">
      <c r="A60" s="194" t="s">
        <v>54</v>
      </c>
      <c r="B60" s="194"/>
      <c r="C60" s="194"/>
      <c r="D60" s="194"/>
      <c r="E60" s="194"/>
      <c r="F60" s="194"/>
      <c r="G60" s="12">
        <v>53</v>
      </c>
      <c r="H60" s="82">
        <f>SUM(H61:H69)</f>
        <v>14523</v>
      </c>
      <c r="I60" s="82">
        <f>SUM(I61:I69)</f>
        <v>14585</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3534</v>
      </c>
      <c r="I68" s="18">
        <v>3534</v>
      </c>
    </row>
    <row r="69" spans="1:9" ht="12.75" customHeight="1" x14ac:dyDescent="0.2">
      <c r="A69" s="190" t="s">
        <v>56</v>
      </c>
      <c r="B69" s="190"/>
      <c r="C69" s="190"/>
      <c r="D69" s="190"/>
      <c r="E69" s="190"/>
      <c r="F69" s="190"/>
      <c r="G69" s="11">
        <v>62</v>
      </c>
      <c r="H69" s="18">
        <v>10989</v>
      </c>
      <c r="I69" s="18">
        <v>11051</v>
      </c>
    </row>
    <row r="70" spans="1:9" ht="12.75" customHeight="1" x14ac:dyDescent="0.2">
      <c r="A70" s="190" t="s">
        <v>57</v>
      </c>
      <c r="B70" s="190"/>
      <c r="C70" s="190"/>
      <c r="D70" s="190"/>
      <c r="E70" s="190"/>
      <c r="F70" s="190"/>
      <c r="G70" s="11">
        <v>63</v>
      </c>
      <c r="H70" s="18">
        <v>15812103</v>
      </c>
      <c r="I70" s="18">
        <v>17434848</v>
      </c>
    </row>
    <row r="71" spans="1:9" ht="12.75" customHeight="1" x14ac:dyDescent="0.2">
      <c r="A71" s="191" t="s">
        <v>58</v>
      </c>
      <c r="B71" s="191"/>
      <c r="C71" s="191"/>
      <c r="D71" s="191"/>
      <c r="E71" s="191"/>
      <c r="F71" s="191"/>
      <c r="G71" s="11">
        <v>64</v>
      </c>
      <c r="H71" s="18">
        <v>225554</v>
      </c>
      <c r="I71" s="18">
        <v>381876</v>
      </c>
    </row>
    <row r="72" spans="1:9" ht="12.75" customHeight="1" x14ac:dyDescent="0.2">
      <c r="A72" s="192" t="s">
        <v>304</v>
      </c>
      <c r="B72" s="192"/>
      <c r="C72" s="192"/>
      <c r="D72" s="192"/>
      <c r="E72" s="192"/>
      <c r="F72" s="192"/>
      <c r="G72" s="12">
        <v>65</v>
      </c>
      <c r="H72" s="82">
        <f>H8+H9+H44+H71</f>
        <v>153762498</v>
      </c>
      <c r="I72" s="82">
        <f>I8+I9+I44+I71</f>
        <v>156762985</v>
      </c>
    </row>
    <row r="73" spans="1:9" ht="12.75" customHeight="1" x14ac:dyDescent="0.2">
      <c r="A73" s="191" t="s">
        <v>59</v>
      </c>
      <c r="B73" s="191"/>
      <c r="C73" s="191"/>
      <c r="D73" s="191"/>
      <c r="E73" s="191"/>
      <c r="F73" s="191"/>
      <c r="G73" s="11">
        <v>66</v>
      </c>
      <c r="H73" s="18">
        <v>29557</v>
      </c>
      <c r="I73" s="18">
        <v>9068</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97026693</v>
      </c>
      <c r="I75" s="83">
        <f>I76+I77+I78+I84+I85+I91+I94+I97</f>
        <v>100326659</v>
      </c>
    </row>
    <row r="76" spans="1:9" ht="12.75" customHeight="1" x14ac:dyDescent="0.2">
      <c r="A76" s="190" t="s">
        <v>61</v>
      </c>
      <c r="B76" s="190"/>
      <c r="C76" s="190"/>
      <c r="D76" s="190"/>
      <c r="E76" s="190"/>
      <c r="F76" s="190"/>
      <c r="G76" s="11">
        <v>68</v>
      </c>
      <c r="H76" s="18">
        <v>79560475</v>
      </c>
      <c r="I76" s="18">
        <v>79560475</v>
      </c>
    </row>
    <row r="77" spans="1:9" ht="12.75" customHeight="1" x14ac:dyDescent="0.2">
      <c r="A77" s="190" t="s">
        <v>62</v>
      </c>
      <c r="B77" s="190"/>
      <c r="C77" s="190"/>
      <c r="D77" s="190"/>
      <c r="E77" s="190"/>
      <c r="F77" s="190"/>
      <c r="G77" s="11">
        <v>69</v>
      </c>
      <c r="H77" s="18">
        <v>-2060243</v>
      </c>
      <c r="I77" s="18">
        <v>-2060243</v>
      </c>
    </row>
    <row r="78" spans="1:9" ht="12.75" customHeight="1" x14ac:dyDescent="0.2">
      <c r="A78" s="194" t="s">
        <v>63</v>
      </c>
      <c r="B78" s="194"/>
      <c r="C78" s="194"/>
      <c r="D78" s="194"/>
      <c r="E78" s="194"/>
      <c r="F78" s="194"/>
      <c r="G78" s="12">
        <v>70</v>
      </c>
      <c r="H78" s="83">
        <f>SUM(H79:H83)</f>
        <v>3978024</v>
      </c>
      <c r="I78" s="83">
        <f>SUM(I79:I83)</f>
        <v>3978024</v>
      </c>
    </row>
    <row r="79" spans="1:9" ht="12.75" customHeight="1" x14ac:dyDescent="0.2">
      <c r="A79" s="190" t="s">
        <v>64</v>
      </c>
      <c r="B79" s="190"/>
      <c r="C79" s="190"/>
      <c r="D79" s="190"/>
      <c r="E79" s="190"/>
      <c r="F79" s="190"/>
      <c r="G79" s="11">
        <v>71</v>
      </c>
      <c r="H79" s="18">
        <v>3978024</v>
      </c>
      <c r="I79" s="18">
        <v>3978024</v>
      </c>
    </row>
    <row r="80" spans="1:9" ht="12.75" customHeight="1" x14ac:dyDescent="0.2">
      <c r="A80" s="190" t="s">
        <v>65</v>
      </c>
      <c r="B80" s="190"/>
      <c r="C80" s="190"/>
      <c r="D80" s="190"/>
      <c r="E80" s="190"/>
      <c r="F80" s="190"/>
      <c r="G80" s="11">
        <v>72</v>
      </c>
      <c r="H80" s="18">
        <v>5307750</v>
      </c>
      <c r="I80" s="18">
        <v>5316826</v>
      </c>
    </row>
    <row r="81" spans="1:9" ht="12.75" customHeight="1" x14ac:dyDescent="0.2">
      <c r="A81" s="190" t="s">
        <v>66</v>
      </c>
      <c r="B81" s="190"/>
      <c r="C81" s="190"/>
      <c r="D81" s="190"/>
      <c r="E81" s="190"/>
      <c r="F81" s="190"/>
      <c r="G81" s="11">
        <v>73</v>
      </c>
      <c r="H81" s="18">
        <v>-5307750</v>
      </c>
      <c r="I81" s="18">
        <v>-5316826</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1831992</v>
      </c>
      <c r="I84" s="43">
        <v>1831992</v>
      </c>
    </row>
    <row r="85" spans="1:9" ht="12.75" customHeight="1" x14ac:dyDescent="0.2">
      <c r="A85" s="194" t="s">
        <v>444</v>
      </c>
      <c r="B85" s="194"/>
      <c r="C85" s="194"/>
      <c r="D85" s="194"/>
      <c r="E85" s="194"/>
      <c r="F85" s="194"/>
      <c r="G85" s="12">
        <v>77</v>
      </c>
      <c r="H85" s="82">
        <f>H86+H87+H88+H89+H90</f>
        <v>-95030</v>
      </c>
      <c r="I85" s="82">
        <f>I86+I87+I88+I89+I90</f>
        <v>-95030</v>
      </c>
    </row>
    <row r="86" spans="1:9" ht="25.5" customHeight="1" x14ac:dyDescent="0.2">
      <c r="A86" s="190" t="s">
        <v>445</v>
      </c>
      <c r="B86" s="190"/>
      <c r="C86" s="190"/>
      <c r="D86" s="190"/>
      <c r="E86" s="190"/>
      <c r="F86" s="190"/>
      <c r="G86" s="11">
        <v>78</v>
      </c>
      <c r="H86" s="18">
        <v>-95030</v>
      </c>
      <c r="I86" s="18">
        <v>-95030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10640548</v>
      </c>
      <c r="I91" s="82">
        <f>I92-I93</f>
        <v>13800449</v>
      </c>
    </row>
    <row r="92" spans="1:9" ht="12.75" customHeight="1" x14ac:dyDescent="0.2">
      <c r="A92" s="190" t="s">
        <v>72</v>
      </c>
      <c r="B92" s="190"/>
      <c r="C92" s="190"/>
      <c r="D92" s="190"/>
      <c r="E92" s="190"/>
      <c r="F92" s="190"/>
      <c r="G92" s="11">
        <v>84</v>
      </c>
      <c r="H92" s="18">
        <v>10640548</v>
      </c>
      <c r="I92" s="18">
        <v>13800449</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3170927</v>
      </c>
      <c r="I94" s="82">
        <f>I95-I96</f>
        <v>3310992</v>
      </c>
    </row>
    <row r="95" spans="1:9" ht="12.75" customHeight="1" x14ac:dyDescent="0.2">
      <c r="A95" s="190" t="s">
        <v>74</v>
      </c>
      <c r="B95" s="190"/>
      <c r="C95" s="190"/>
      <c r="D95" s="190"/>
      <c r="E95" s="190"/>
      <c r="F95" s="190"/>
      <c r="G95" s="11">
        <v>87</v>
      </c>
      <c r="H95" s="18">
        <v>3170927</v>
      </c>
      <c r="I95" s="18">
        <v>3310992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5882489</v>
      </c>
      <c r="I98" s="82">
        <f>SUM(I99:I104)</f>
        <v>5431697</v>
      </c>
    </row>
    <row r="99" spans="1:9" ht="12.75" customHeight="1" x14ac:dyDescent="0.2">
      <c r="A99" s="190" t="s">
        <v>77</v>
      </c>
      <c r="B99" s="190"/>
      <c r="C99" s="190"/>
      <c r="D99" s="190"/>
      <c r="E99" s="190"/>
      <c r="F99" s="190"/>
      <c r="G99" s="11">
        <v>91</v>
      </c>
      <c r="H99" s="18">
        <v>5882489</v>
      </c>
      <c r="I99" s="18">
        <v>5431697</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24319027</v>
      </c>
      <c r="I105" s="82">
        <f>SUM(I106:I116)</f>
        <v>24404112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7963</v>
      </c>
      <c r="I110" s="18">
        <v>7963</v>
      </c>
    </row>
    <row r="111" spans="1:9" ht="12.75" customHeight="1" x14ac:dyDescent="0.2">
      <c r="A111" s="190" t="s">
        <v>88</v>
      </c>
      <c r="B111" s="190"/>
      <c r="C111" s="190"/>
      <c r="D111" s="190"/>
      <c r="E111" s="190"/>
      <c r="F111" s="190"/>
      <c r="G111" s="11">
        <v>103</v>
      </c>
      <c r="H111" s="18">
        <v>23126754</v>
      </c>
      <c r="I111" s="18">
        <v>23211839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24521</v>
      </c>
      <c r="I115" s="18">
        <v>24521</v>
      </c>
    </row>
    <row r="116" spans="1:9" ht="12.75" customHeight="1" x14ac:dyDescent="0.2">
      <c r="A116" s="190" t="s">
        <v>93</v>
      </c>
      <c r="B116" s="190"/>
      <c r="C116" s="190"/>
      <c r="D116" s="190"/>
      <c r="E116" s="190"/>
      <c r="F116" s="190"/>
      <c r="G116" s="11">
        <v>108</v>
      </c>
      <c r="H116" s="18">
        <v>1159789</v>
      </c>
      <c r="I116" s="18">
        <v>1159789</v>
      </c>
    </row>
    <row r="117" spans="1:9" ht="12.75" customHeight="1" x14ac:dyDescent="0.2">
      <c r="A117" s="192" t="s">
        <v>355</v>
      </c>
      <c r="B117" s="192"/>
      <c r="C117" s="192"/>
      <c r="D117" s="192"/>
      <c r="E117" s="192"/>
      <c r="F117" s="192"/>
      <c r="G117" s="12">
        <v>109</v>
      </c>
      <c r="H117" s="82">
        <f>SUM(H118:H131)</f>
        <v>25323590</v>
      </c>
      <c r="I117" s="82">
        <f>SUM(I118:I131)</f>
        <v>26388718</v>
      </c>
    </row>
    <row r="118" spans="1:9" ht="12.75" customHeight="1" x14ac:dyDescent="0.2">
      <c r="A118" s="190" t="s">
        <v>83</v>
      </c>
      <c r="B118" s="190"/>
      <c r="C118" s="190"/>
      <c r="D118" s="190"/>
      <c r="E118" s="190"/>
      <c r="F118" s="190"/>
      <c r="G118" s="11">
        <v>110</v>
      </c>
      <c r="H118" s="18">
        <v>1063680</v>
      </c>
      <c r="I118" s="18">
        <v>1498073</v>
      </c>
    </row>
    <row r="119" spans="1:9" ht="22.15" customHeight="1" x14ac:dyDescent="0.2">
      <c r="A119" s="190" t="s">
        <v>84</v>
      </c>
      <c r="B119" s="190"/>
      <c r="C119" s="190"/>
      <c r="D119" s="190"/>
      <c r="E119" s="190"/>
      <c r="F119" s="190"/>
      <c r="G119" s="11">
        <v>111</v>
      </c>
      <c r="H119" s="18">
        <v>36637</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35583</v>
      </c>
    </row>
    <row r="123" spans="1:9" ht="12.75" customHeight="1" x14ac:dyDescent="0.2">
      <c r="A123" s="190" t="s">
        <v>88</v>
      </c>
      <c r="B123" s="190"/>
      <c r="C123" s="190"/>
      <c r="D123" s="190"/>
      <c r="E123" s="190"/>
      <c r="F123" s="190"/>
      <c r="G123" s="11">
        <v>115</v>
      </c>
      <c r="H123" s="18">
        <v>9188526</v>
      </c>
      <c r="I123" s="18">
        <v>4084076</v>
      </c>
    </row>
    <row r="124" spans="1:9" ht="12.75" customHeight="1" x14ac:dyDescent="0.2">
      <c r="A124" s="190" t="s">
        <v>89</v>
      </c>
      <c r="B124" s="190"/>
      <c r="C124" s="190"/>
      <c r="D124" s="190"/>
      <c r="E124" s="190"/>
      <c r="F124" s="190"/>
      <c r="G124" s="11">
        <v>116</v>
      </c>
      <c r="H124" s="18">
        <v>43514</v>
      </c>
      <c r="I124" s="18">
        <v>16140</v>
      </c>
    </row>
    <row r="125" spans="1:9" ht="12.75" customHeight="1" x14ac:dyDescent="0.2">
      <c r="A125" s="190" t="s">
        <v>90</v>
      </c>
      <c r="B125" s="190"/>
      <c r="C125" s="190"/>
      <c r="D125" s="190"/>
      <c r="E125" s="190"/>
      <c r="F125" s="190"/>
      <c r="G125" s="11">
        <v>117</v>
      </c>
      <c r="H125" s="18">
        <v>11167914</v>
      </c>
      <c r="I125" s="18">
        <v>10872016</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1461771</v>
      </c>
      <c r="I127" s="18">
        <v>1552781</v>
      </c>
    </row>
    <row r="128" spans="1:9" x14ac:dyDescent="0.2">
      <c r="A128" s="190" t="s">
        <v>95</v>
      </c>
      <c r="B128" s="190"/>
      <c r="C128" s="190"/>
      <c r="D128" s="190"/>
      <c r="E128" s="190"/>
      <c r="F128" s="190"/>
      <c r="G128" s="11">
        <v>120</v>
      </c>
      <c r="H128" s="18">
        <v>1854660</v>
      </c>
      <c r="I128" s="18">
        <v>4664990</v>
      </c>
    </row>
    <row r="129" spans="1:9" x14ac:dyDescent="0.2">
      <c r="A129" s="190" t="s">
        <v>96</v>
      </c>
      <c r="B129" s="190"/>
      <c r="C129" s="190"/>
      <c r="D129" s="190"/>
      <c r="E129" s="190"/>
      <c r="F129" s="190"/>
      <c r="G129" s="11">
        <v>121</v>
      </c>
      <c r="H129" s="18">
        <v>118122</v>
      </c>
      <c r="I129" s="18">
        <v>117901</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388766</v>
      </c>
      <c r="I131" s="18">
        <v>3547158</v>
      </c>
    </row>
    <row r="132" spans="1:9" ht="22.15" customHeight="1" x14ac:dyDescent="0.2">
      <c r="A132" s="191" t="s">
        <v>99</v>
      </c>
      <c r="B132" s="191"/>
      <c r="C132" s="191"/>
      <c r="D132" s="191"/>
      <c r="E132" s="191"/>
      <c r="F132" s="191"/>
      <c r="G132" s="11">
        <v>124</v>
      </c>
      <c r="H132" s="18">
        <v>1210699</v>
      </c>
      <c r="I132" s="18">
        <v>211799</v>
      </c>
    </row>
    <row r="133" spans="1:9" ht="12.75" customHeight="1" x14ac:dyDescent="0.2">
      <c r="A133" s="192" t="s">
        <v>356</v>
      </c>
      <c r="B133" s="192"/>
      <c r="C133" s="192"/>
      <c r="D133" s="192"/>
      <c r="E133" s="192"/>
      <c r="F133" s="192"/>
      <c r="G133" s="12">
        <v>125</v>
      </c>
      <c r="H133" s="82">
        <f>H75+H98+H105+H117+H132</f>
        <v>153762498</v>
      </c>
      <c r="I133" s="82">
        <f>I75+I98+I105+I117+I132</f>
        <v>156762985</v>
      </c>
    </row>
    <row r="134" spans="1:9" x14ac:dyDescent="0.2">
      <c r="A134" s="191" t="s">
        <v>100</v>
      </c>
      <c r="B134" s="191"/>
      <c r="C134" s="191"/>
      <c r="D134" s="191"/>
      <c r="E134" s="191"/>
      <c r="F134" s="191"/>
      <c r="G134" s="11">
        <v>126</v>
      </c>
      <c r="H134" s="18">
        <v>29557</v>
      </c>
      <c r="I134" s="18">
        <v>9068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0" workbookViewId="0">
      <selection activeCell="K117" sqref="K11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64385566</v>
      </c>
      <c r="I8" s="48">
        <f>SUM(I9:I13)</f>
        <v>34024500</v>
      </c>
      <c r="J8" s="48">
        <f>SUM(J9:J13)</f>
        <v>75134039</v>
      </c>
      <c r="K8" s="48">
        <f>SUM(K9:K13)</f>
        <v>39568047</v>
      </c>
    </row>
    <row r="9" spans="1:11" ht="12.75" customHeight="1" x14ac:dyDescent="0.2">
      <c r="A9" s="190" t="s">
        <v>115</v>
      </c>
      <c r="B9" s="190"/>
      <c r="C9" s="190"/>
      <c r="D9" s="190"/>
      <c r="E9" s="190"/>
      <c r="F9" s="190"/>
      <c r="G9" s="11">
        <v>2</v>
      </c>
      <c r="H9" s="49">
        <v>3375106</v>
      </c>
      <c r="I9" s="49">
        <v>1677980</v>
      </c>
      <c r="J9" s="49">
        <v>1048474</v>
      </c>
      <c r="K9" s="49">
        <v>574215</v>
      </c>
    </row>
    <row r="10" spans="1:11" ht="12.75" customHeight="1" x14ac:dyDescent="0.2">
      <c r="A10" s="190" t="s">
        <v>116</v>
      </c>
      <c r="B10" s="190"/>
      <c r="C10" s="190"/>
      <c r="D10" s="190"/>
      <c r="E10" s="190"/>
      <c r="F10" s="190"/>
      <c r="G10" s="11">
        <v>3</v>
      </c>
      <c r="H10" s="49">
        <v>59707431</v>
      </c>
      <c r="I10" s="49">
        <v>31677736</v>
      </c>
      <c r="J10" s="49">
        <v>72562611</v>
      </c>
      <c r="K10" s="49">
        <v>38442941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70622</v>
      </c>
      <c r="I12" s="49">
        <v>64842</v>
      </c>
      <c r="J12" s="49">
        <v>151796</v>
      </c>
      <c r="K12" s="49">
        <v>68648</v>
      </c>
    </row>
    <row r="13" spans="1:11" ht="12.75" customHeight="1" x14ac:dyDescent="0.2">
      <c r="A13" s="190" t="s">
        <v>119</v>
      </c>
      <c r="B13" s="190"/>
      <c r="C13" s="190"/>
      <c r="D13" s="190"/>
      <c r="E13" s="190"/>
      <c r="F13" s="190"/>
      <c r="G13" s="11">
        <v>6</v>
      </c>
      <c r="H13" s="49">
        <v>1232407</v>
      </c>
      <c r="I13" s="49">
        <v>603942</v>
      </c>
      <c r="J13" s="49">
        <v>1371158</v>
      </c>
      <c r="K13" s="49">
        <v>482243</v>
      </c>
    </row>
    <row r="14" spans="1:11" ht="12.75" customHeight="1" x14ac:dyDescent="0.2">
      <c r="A14" s="221" t="s">
        <v>358</v>
      </c>
      <c r="B14" s="221"/>
      <c r="C14" s="221"/>
      <c r="D14" s="221"/>
      <c r="E14" s="221"/>
      <c r="F14" s="221"/>
      <c r="G14" s="12">
        <v>7</v>
      </c>
      <c r="H14" s="48">
        <f>H15+H16+H20+H24+H25+H26+H29+H36</f>
        <v>61011803</v>
      </c>
      <c r="I14" s="48">
        <f>I15+I16+I20+I24+I25+I26+I29+I36</f>
        <v>32273943</v>
      </c>
      <c r="J14" s="48">
        <f>J15+J16+J20+J24+J25+J26+J29+J36</f>
        <v>71031024</v>
      </c>
      <c r="K14" s="48">
        <f>K15+K16+K20+K24+K25+K26+K29+K36</f>
        <v>36792369</v>
      </c>
    </row>
    <row r="15" spans="1:11" ht="12.75" customHeight="1" x14ac:dyDescent="0.2">
      <c r="A15" s="190" t="s">
        <v>104</v>
      </c>
      <c r="B15" s="190"/>
      <c r="C15" s="190"/>
      <c r="D15" s="190"/>
      <c r="E15" s="190"/>
      <c r="F15" s="190"/>
      <c r="G15" s="11">
        <v>8</v>
      </c>
      <c r="H15" s="49">
        <v>-4772143</v>
      </c>
      <c r="I15" s="49">
        <v>-2910070</v>
      </c>
      <c r="J15" s="49">
        <v>-1557244</v>
      </c>
      <c r="K15" s="49">
        <v>-95294</v>
      </c>
    </row>
    <row r="16" spans="1:11" ht="12.75" customHeight="1" x14ac:dyDescent="0.2">
      <c r="A16" s="194" t="s">
        <v>438</v>
      </c>
      <c r="B16" s="194"/>
      <c r="C16" s="194"/>
      <c r="D16" s="194"/>
      <c r="E16" s="194"/>
      <c r="F16" s="194"/>
      <c r="G16" s="12">
        <v>9</v>
      </c>
      <c r="H16" s="48">
        <f>SUM(H17:H19)</f>
        <v>44400731</v>
      </c>
      <c r="I16" s="48">
        <f>SUM(I17:I19)</f>
        <v>24675874</v>
      </c>
      <c r="J16" s="48">
        <f>SUM(J17:J19)</f>
        <v>51977471</v>
      </c>
      <c r="K16" s="48">
        <f>SUM(K17:K19)</f>
        <v>26466269</v>
      </c>
    </row>
    <row r="17" spans="1:11" ht="12.75" customHeight="1" x14ac:dyDescent="0.2">
      <c r="A17" s="224" t="s">
        <v>120</v>
      </c>
      <c r="B17" s="224"/>
      <c r="C17" s="224"/>
      <c r="D17" s="224"/>
      <c r="E17" s="224"/>
      <c r="F17" s="224"/>
      <c r="G17" s="11">
        <v>10</v>
      </c>
      <c r="H17" s="49">
        <v>33449756</v>
      </c>
      <c r="I17" s="49">
        <v>18733473</v>
      </c>
      <c r="J17" s="49">
        <v>38392620</v>
      </c>
      <c r="K17" s="49">
        <v>18734381</v>
      </c>
    </row>
    <row r="18" spans="1:11" ht="12.75" customHeight="1" x14ac:dyDescent="0.2">
      <c r="A18" s="224" t="s">
        <v>121</v>
      </c>
      <c r="B18" s="224"/>
      <c r="C18" s="224"/>
      <c r="D18" s="224"/>
      <c r="E18" s="224"/>
      <c r="F18" s="224"/>
      <c r="G18" s="11">
        <v>11</v>
      </c>
      <c r="H18" s="49">
        <v>4308832</v>
      </c>
      <c r="I18" s="49">
        <v>2334555</v>
      </c>
      <c r="J18" s="49">
        <v>6096442</v>
      </c>
      <c r="K18" s="49">
        <v>3513849</v>
      </c>
    </row>
    <row r="19" spans="1:11" ht="12.75" customHeight="1" x14ac:dyDescent="0.2">
      <c r="A19" s="224" t="s">
        <v>122</v>
      </c>
      <c r="B19" s="224"/>
      <c r="C19" s="224"/>
      <c r="D19" s="224"/>
      <c r="E19" s="224"/>
      <c r="F19" s="224"/>
      <c r="G19" s="11">
        <v>12</v>
      </c>
      <c r="H19" s="49">
        <v>6642143</v>
      </c>
      <c r="I19" s="49">
        <v>3607846</v>
      </c>
      <c r="J19" s="49">
        <v>7488409</v>
      </c>
      <c r="K19" s="49">
        <v>4218039</v>
      </c>
    </row>
    <row r="20" spans="1:11" ht="12.75" customHeight="1" x14ac:dyDescent="0.2">
      <c r="A20" s="194" t="s">
        <v>439</v>
      </c>
      <c r="B20" s="194"/>
      <c r="C20" s="194"/>
      <c r="D20" s="194"/>
      <c r="E20" s="194"/>
      <c r="F20" s="194"/>
      <c r="G20" s="12">
        <v>13</v>
      </c>
      <c r="H20" s="48">
        <f>SUM(H21:H23)</f>
        <v>14667747</v>
      </c>
      <c r="I20" s="48">
        <f>SUM(I21:I23)</f>
        <v>7503070</v>
      </c>
      <c r="J20" s="48">
        <f>SUM(J21:J23)</f>
        <v>13673878</v>
      </c>
      <c r="K20" s="48">
        <f>SUM(K21:K23)</f>
        <v>6994555</v>
      </c>
    </row>
    <row r="21" spans="1:11" ht="12.75" customHeight="1" x14ac:dyDescent="0.2">
      <c r="A21" s="224" t="s">
        <v>105</v>
      </c>
      <c r="B21" s="224"/>
      <c r="C21" s="224"/>
      <c r="D21" s="224"/>
      <c r="E21" s="224"/>
      <c r="F21" s="224"/>
      <c r="G21" s="11">
        <v>14</v>
      </c>
      <c r="H21" s="49">
        <v>9333295</v>
      </c>
      <c r="I21" s="49">
        <v>4762465</v>
      </c>
      <c r="J21" s="49">
        <v>8657127</v>
      </c>
      <c r="K21" s="49">
        <v>4411390</v>
      </c>
    </row>
    <row r="22" spans="1:11" ht="12.75" customHeight="1" x14ac:dyDescent="0.2">
      <c r="A22" s="224" t="s">
        <v>106</v>
      </c>
      <c r="B22" s="224"/>
      <c r="C22" s="224"/>
      <c r="D22" s="224"/>
      <c r="E22" s="224"/>
      <c r="F22" s="224"/>
      <c r="G22" s="11">
        <v>15</v>
      </c>
      <c r="H22" s="49">
        <v>3403211</v>
      </c>
      <c r="I22" s="49">
        <v>1751845</v>
      </c>
      <c r="J22" s="49">
        <v>3201165</v>
      </c>
      <c r="K22" s="49">
        <v>1653043</v>
      </c>
    </row>
    <row r="23" spans="1:11" ht="12.75" customHeight="1" x14ac:dyDescent="0.2">
      <c r="A23" s="224" t="s">
        <v>107</v>
      </c>
      <c r="B23" s="224"/>
      <c r="C23" s="224"/>
      <c r="D23" s="224"/>
      <c r="E23" s="224"/>
      <c r="F23" s="224"/>
      <c r="G23" s="11">
        <v>16</v>
      </c>
      <c r="H23" s="49">
        <v>1931241</v>
      </c>
      <c r="I23" s="49">
        <v>988760</v>
      </c>
      <c r="J23" s="49">
        <v>1815586</v>
      </c>
      <c r="K23" s="49">
        <v>930122</v>
      </c>
    </row>
    <row r="24" spans="1:11" ht="12.75" customHeight="1" x14ac:dyDescent="0.2">
      <c r="A24" s="190" t="s">
        <v>108</v>
      </c>
      <c r="B24" s="190"/>
      <c r="C24" s="190"/>
      <c r="D24" s="190"/>
      <c r="E24" s="190"/>
      <c r="F24" s="190"/>
      <c r="G24" s="11">
        <v>17</v>
      </c>
      <c r="H24" s="49">
        <v>3318031</v>
      </c>
      <c r="I24" s="49">
        <v>1753101</v>
      </c>
      <c r="J24" s="49">
        <v>3516452</v>
      </c>
      <c r="K24" s="49">
        <v>1753864</v>
      </c>
    </row>
    <row r="25" spans="1:11" ht="12.75" customHeight="1" x14ac:dyDescent="0.2">
      <c r="A25" s="190" t="s">
        <v>109</v>
      </c>
      <c r="B25" s="190"/>
      <c r="C25" s="190"/>
      <c r="D25" s="190"/>
      <c r="E25" s="190"/>
      <c r="F25" s="190"/>
      <c r="G25" s="11">
        <v>18</v>
      </c>
      <c r="H25" s="49">
        <v>2601072</v>
      </c>
      <c r="I25" s="49">
        <v>1073906</v>
      </c>
      <c r="J25" s="49">
        <v>3193101</v>
      </c>
      <c r="K25" s="49">
        <v>1605269</v>
      </c>
    </row>
    <row r="26" spans="1:11" ht="12.75" customHeight="1" x14ac:dyDescent="0.2">
      <c r="A26" s="194" t="s">
        <v>440</v>
      </c>
      <c r="B26" s="194"/>
      <c r="C26" s="194"/>
      <c r="D26" s="194"/>
      <c r="E26" s="194"/>
      <c r="F26" s="194"/>
      <c r="G26" s="12">
        <v>19</v>
      </c>
      <c r="H26" s="48">
        <f>H27+H28</f>
        <v>392583</v>
      </c>
      <c r="I26" s="48">
        <f>I27+I28</f>
        <v>14278</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392583</v>
      </c>
      <c r="I28" s="49">
        <v>14278</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403782</v>
      </c>
      <c r="I36" s="49">
        <v>163784</v>
      </c>
      <c r="J36" s="49">
        <v>227366</v>
      </c>
      <c r="K36" s="49">
        <v>67706</v>
      </c>
    </row>
    <row r="37" spans="1:11" ht="12.75" customHeight="1" x14ac:dyDescent="0.2">
      <c r="A37" s="221" t="s">
        <v>359</v>
      </c>
      <c r="B37" s="221"/>
      <c r="C37" s="221"/>
      <c r="D37" s="221"/>
      <c r="E37" s="221"/>
      <c r="F37" s="221"/>
      <c r="G37" s="12">
        <v>30</v>
      </c>
      <c r="H37" s="48">
        <f>SUM(H38:H47)</f>
        <v>636913</v>
      </c>
      <c r="I37" s="48">
        <f>SUM(I38:I47)</f>
        <v>283243</v>
      </c>
      <c r="J37" s="48">
        <f>SUM(J38:J47)</f>
        <v>152174</v>
      </c>
      <c r="K37" s="48">
        <f>SUM(K38:K47)</f>
        <v>97260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237</v>
      </c>
      <c r="I39" s="49">
        <v>237</v>
      </c>
      <c r="J39" s="49">
        <v>211</v>
      </c>
      <c r="K39" s="49">
        <v>211</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6312</v>
      </c>
      <c r="K41" s="49">
        <v>0</v>
      </c>
    </row>
    <row r="42" spans="1:11" ht="25.15" customHeight="1" x14ac:dyDescent="0.2">
      <c r="A42" s="190" t="s">
        <v>135</v>
      </c>
      <c r="B42" s="190"/>
      <c r="C42" s="190"/>
      <c r="D42" s="190"/>
      <c r="E42" s="190"/>
      <c r="F42" s="190"/>
      <c r="G42" s="11">
        <v>35</v>
      </c>
      <c r="H42" s="49">
        <v>6581</v>
      </c>
      <c r="I42" s="49">
        <v>6581</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559</v>
      </c>
      <c r="I44" s="49">
        <v>364</v>
      </c>
      <c r="J44" s="49">
        <v>90341</v>
      </c>
      <c r="K44" s="49">
        <v>86254</v>
      </c>
    </row>
    <row r="45" spans="1:11" ht="12.75" customHeight="1" x14ac:dyDescent="0.2">
      <c r="A45" s="190" t="s">
        <v>138</v>
      </c>
      <c r="B45" s="190"/>
      <c r="C45" s="190"/>
      <c r="D45" s="190"/>
      <c r="E45" s="190"/>
      <c r="F45" s="190"/>
      <c r="G45" s="11">
        <v>38</v>
      </c>
      <c r="H45" s="49">
        <v>629536</v>
      </c>
      <c r="I45" s="49">
        <v>276061</v>
      </c>
      <c r="J45" s="49">
        <v>55310</v>
      </c>
      <c r="K45" s="49">
        <v>10795</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205961</v>
      </c>
      <c r="I48" s="48">
        <f>SUM(I49:I55)</f>
        <v>50611</v>
      </c>
      <c r="J48" s="48">
        <f>SUM(J49:J55)</f>
        <v>165384</v>
      </c>
      <c r="K48" s="48">
        <f>SUM(K49:K55)</f>
        <v>44811</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52564</v>
      </c>
      <c r="I51" s="49">
        <v>17744</v>
      </c>
      <c r="J51" s="49">
        <v>70239</v>
      </c>
      <c r="K51" s="49">
        <v>30617</v>
      </c>
    </row>
    <row r="52" spans="1:11" ht="12.75" customHeight="1" x14ac:dyDescent="0.2">
      <c r="A52" s="214" t="s">
        <v>144</v>
      </c>
      <c r="B52" s="214"/>
      <c r="C52" s="214"/>
      <c r="D52" s="214"/>
      <c r="E52" s="214"/>
      <c r="F52" s="214"/>
      <c r="G52" s="11">
        <v>45</v>
      </c>
      <c r="H52" s="49">
        <v>153397</v>
      </c>
      <c r="I52" s="49">
        <v>32867</v>
      </c>
      <c r="J52" s="49">
        <v>95145</v>
      </c>
      <c r="K52" s="49">
        <v>14194</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65022479</v>
      </c>
      <c r="I60" s="48">
        <f t="shared" ref="I60:K60" si="0">I8+I37+I56+I57</f>
        <v>34307743</v>
      </c>
      <c r="J60" s="48">
        <f t="shared" si="0"/>
        <v>75286213</v>
      </c>
      <c r="K60" s="48">
        <f t="shared" si="0"/>
        <v>39665307</v>
      </c>
    </row>
    <row r="61" spans="1:11" ht="12.75" customHeight="1" x14ac:dyDescent="0.2">
      <c r="A61" s="221" t="s">
        <v>362</v>
      </c>
      <c r="B61" s="221"/>
      <c r="C61" s="221"/>
      <c r="D61" s="221"/>
      <c r="E61" s="221"/>
      <c r="F61" s="221"/>
      <c r="G61" s="12">
        <v>54</v>
      </c>
      <c r="H61" s="48">
        <f>H14+H48+H58+H59</f>
        <v>61217764</v>
      </c>
      <c r="I61" s="48">
        <f t="shared" ref="I61:K61" si="1">I14+I48+I58+I59</f>
        <v>32324554</v>
      </c>
      <c r="J61" s="48">
        <f t="shared" si="1"/>
        <v>71196408</v>
      </c>
      <c r="K61" s="48">
        <f t="shared" si="1"/>
        <v>36837180</v>
      </c>
    </row>
    <row r="62" spans="1:11" ht="12.75" customHeight="1" x14ac:dyDescent="0.2">
      <c r="A62" s="221" t="s">
        <v>363</v>
      </c>
      <c r="B62" s="221"/>
      <c r="C62" s="221"/>
      <c r="D62" s="221"/>
      <c r="E62" s="221"/>
      <c r="F62" s="221"/>
      <c r="G62" s="12">
        <v>55</v>
      </c>
      <c r="H62" s="48">
        <f>H60-H61</f>
        <v>3804715</v>
      </c>
      <c r="I62" s="48">
        <f t="shared" ref="I62:K62" si="2">I60-I61</f>
        <v>1983189</v>
      </c>
      <c r="J62" s="48">
        <f t="shared" si="2"/>
        <v>4089805</v>
      </c>
      <c r="K62" s="48">
        <f t="shared" si="2"/>
        <v>2828127</v>
      </c>
    </row>
    <row r="63" spans="1:11" ht="12.75" customHeight="1" x14ac:dyDescent="0.2">
      <c r="A63" s="222" t="s">
        <v>364</v>
      </c>
      <c r="B63" s="222"/>
      <c r="C63" s="222"/>
      <c r="D63" s="222"/>
      <c r="E63" s="222"/>
      <c r="F63" s="222"/>
      <c r="G63" s="12">
        <v>56</v>
      </c>
      <c r="H63" s="48">
        <f>+IF((H60-H61)&gt;0,(H60-H61),0)</f>
        <v>3804715</v>
      </c>
      <c r="I63" s="48">
        <f t="shared" ref="I63:K63" si="3">+IF((I60-I61)&gt;0,(I60-I61),0)</f>
        <v>1983189</v>
      </c>
      <c r="J63" s="48">
        <f t="shared" si="3"/>
        <v>4089805</v>
      </c>
      <c r="K63" s="48">
        <f t="shared" si="3"/>
        <v>2828127</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728996</v>
      </c>
      <c r="I65" s="49">
        <v>382410</v>
      </c>
      <c r="J65" s="49">
        <v>778813</v>
      </c>
      <c r="K65" s="49">
        <v>520142</v>
      </c>
    </row>
    <row r="66" spans="1:11" ht="12.75" customHeight="1" x14ac:dyDescent="0.2">
      <c r="A66" s="221" t="s">
        <v>366</v>
      </c>
      <c r="B66" s="221"/>
      <c r="C66" s="221"/>
      <c r="D66" s="221"/>
      <c r="E66" s="221"/>
      <c r="F66" s="221"/>
      <c r="G66" s="12">
        <v>59</v>
      </c>
      <c r="H66" s="48">
        <f>H62-H65</f>
        <v>3075719</v>
      </c>
      <c r="I66" s="48">
        <f t="shared" ref="I66:K66" si="5">I62-I65</f>
        <v>1600779</v>
      </c>
      <c r="J66" s="48">
        <f t="shared" si="5"/>
        <v>3310992</v>
      </c>
      <c r="K66" s="48">
        <f t="shared" si="5"/>
        <v>2307985</v>
      </c>
    </row>
    <row r="67" spans="1:11" ht="12.75" customHeight="1" x14ac:dyDescent="0.2">
      <c r="A67" s="222" t="s">
        <v>367</v>
      </c>
      <c r="B67" s="222"/>
      <c r="C67" s="222"/>
      <c r="D67" s="222"/>
      <c r="E67" s="222"/>
      <c r="F67" s="222"/>
      <c r="G67" s="12">
        <v>60</v>
      </c>
      <c r="H67" s="48">
        <f>+IF((H62-H65)&gt;0,(H62-H65),0)</f>
        <v>3075719</v>
      </c>
      <c r="I67" s="48">
        <f t="shared" ref="I67:K67" si="6">+IF((I62-I65)&gt;0,(I62-I65),0)</f>
        <v>1600779</v>
      </c>
      <c r="J67" s="48">
        <f t="shared" si="6"/>
        <v>3310992</v>
      </c>
      <c r="K67" s="48">
        <f t="shared" si="6"/>
        <v>2307985</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3075718</v>
      </c>
      <c r="I89" s="52">
        <v>1600779</v>
      </c>
      <c r="J89" s="52">
        <v>3310992</v>
      </c>
      <c r="K89" s="52">
        <v>2307985</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3075718</v>
      </c>
      <c r="I109" s="51">
        <f>I89+I108</f>
        <v>1600779</v>
      </c>
      <c r="J109" s="51">
        <f t="shared" ref="J109:K109" si="12">J89+J108</f>
        <v>3310992</v>
      </c>
      <c r="K109" s="51">
        <f t="shared" si="12"/>
        <v>2307985</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7" workbookViewId="0">
      <selection activeCell="I60" sqref="I6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466</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461</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3804716</v>
      </c>
      <c r="I8" s="64">
        <v>4089805</v>
      </c>
    </row>
    <row r="9" spans="1:9" ht="12.75" customHeight="1" x14ac:dyDescent="0.2">
      <c r="A9" s="245" t="s">
        <v>171</v>
      </c>
      <c r="B9" s="245"/>
      <c r="C9" s="245"/>
      <c r="D9" s="245"/>
      <c r="E9" s="245"/>
      <c r="F9" s="245"/>
      <c r="G9" s="65">
        <v>2</v>
      </c>
      <c r="H9" s="66">
        <f>H10+H11+H12+H13+H14+H15+H16+H17</f>
        <v>3144176</v>
      </c>
      <c r="I9" s="66">
        <f>I10+I11+I12+I13+I14+I15+I16+I17</f>
        <v>2334604</v>
      </c>
    </row>
    <row r="10" spans="1:9" ht="12.75" customHeight="1" x14ac:dyDescent="0.2">
      <c r="A10" s="224" t="s">
        <v>172</v>
      </c>
      <c r="B10" s="224"/>
      <c r="C10" s="224"/>
      <c r="D10" s="224"/>
      <c r="E10" s="224"/>
      <c r="F10" s="224"/>
      <c r="G10" s="63">
        <v>3</v>
      </c>
      <c r="H10" s="64">
        <v>3318031</v>
      </c>
      <c r="I10" s="64">
        <v>3516452</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-797</v>
      </c>
      <c r="I13" s="64">
        <v>-96864</v>
      </c>
    </row>
    <row r="14" spans="1:9" ht="12.75" customHeight="1" x14ac:dyDescent="0.2">
      <c r="A14" s="224" t="s">
        <v>176</v>
      </c>
      <c r="B14" s="224"/>
      <c r="C14" s="224"/>
      <c r="D14" s="224"/>
      <c r="E14" s="224"/>
      <c r="F14" s="224"/>
      <c r="G14" s="63">
        <v>7</v>
      </c>
      <c r="H14" s="64">
        <v>52564</v>
      </c>
      <c r="I14" s="64">
        <v>70239</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-225622</v>
      </c>
      <c r="I17" s="64">
        <v>-1155223</v>
      </c>
    </row>
    <row r="18" spans="1:9" ht="28.15" customHeight="1" x14ac:dyDescent="0.2">
      <c r="A18" s="241" t="s">
        <v>306</v>
      </c>
      <c r="B18" s="241"/>
      <c r="C18" s="241"/>
      <c r="D18" s="241"/>
      <c r="E18" s="241"/>
      <c r="F18" s="241"/>
      <c r="G18" s="65">
        <v>11</v>
      </c>
      <c r="H18" s="66">
        <f>H8+H9</f>
        <v>6948892</v>
      </c>
      <c r="I18" s="66">
        <f>I8+I9</f>
        <v>6424409</v>
      </c>
    </row>
    <row r="19" spans="1:9" ht="12.75" customHeight="1" x14ac:dyDescent="0.2">
      <c r="A19" s="245" t="s">
        <v>180</v>
      </c>
      <c r="B19" s="245"/>
      <c r="C19" s="245"/>
      <c r="D19" s="245"/>
      <c r="E19" s="245"/>
      <c r="F19" s="245"/>
      <c r="G19" s="65">
        <v>12</v>
      </c>
      <c r="H19" s="66">
        <f>H20+H21+H22+H23</f>
        <v>2346103</v>
      </c>
      <c r="I19" s="66">
        <f>I20+I21+I22+I23</f>
        <v>3238263</v>
      </c>
    </row>
    <row r="20" spans="1:9" ht="12.75" customHeight="1" x14ac:dyDescent="0.2">
      <c r="A20" s="224" t="s">
        <v>181</v>
      </c>
      <c r="B20" s="224"/>
      <c r="C20" s="224"/>
      <c r="D20" s="224"/>
      <c r="E20" s="224"/>
      <c r="F20" s="224"/>
      <c r="G20" s="63">
        <v>13</v>
      </c>
      <c r="H20" s="64">
        <v>4742913</v>
      </c>
      <c r="I20" s="64">
        <v>5025058</v>
      </c>
    </row>
    <row r="21" spans="1:9" ht="12.75" customHeight="1" x14ac:dyDescent="0.2">
      <c r="A21" s="224" t="s">
        <v>182</v>
      </c>
      <c r="B21" s="224"/>
      <c r="C21" s="224"/>
      <c r="D21" s="224"/>
      <c r="E21" s="224"/>
      <c r="F21" s="224"/>
      <c r="G21" s="63">
        <v>14</v>
      </c>
      <c r="H21" s="64">
        <v>1460711</v>
      </c>
      <c r="I21" s="64">
        <v>-4658781</v>
      </c>
    </row>
    <row r="22" spans="1:9" ht="12.75" customHeight="1" x14ac:dyDescent="0.2">
      <c r="A22" s="224" t="s">
        <v>183</v>
      </c>
      <c r="B22" s="224"/>
      <c r="C22" s="224"/>
      <c r="D22" s="224"/>
      <c r="E22" s="224"/>
      <c r="F22" s="224"/>
      <c r="G22" s="63">
        <v>15</v>
      </c>
      <c r="H22" s="64">
        <v>-3858545</v>
      </c>
      <c r="I22" s="64">
        <v>2871986</v>
      </c>
    </row>
    <row r="23" spans="1:9" ht="12.75" customHeight="1" x14ac:dyDescent="0.2">
      <c r="A23" s="224" t="s">
        <v>184</v>
      </c>
      <c r="B23" s="224"/>
      <c r="C23" s="224"/>
      <c r="D23" s="224"/>
      <c r="E23" s="224"/>
      <c r="F23" s="224"/>
      <c r="G23" s="63">
        <v>16</v>
      </c>
      <c r="H23" s="64">
        <v>1024</v>
      </c>
      <c r="I23" s="64">
        <v>0</v>
      </c>
    </row>
    <row r="24" spans="1:9" ht="12.75" customHeight="1" x14ac:dyDescent="0.2">
      <c r="A24" s="241" t="s">
        <v>185</v>
      </c>
      <c r="B24" s="241"/>
      <c r="C24" s="241"/>
      <c r="D24" s="241"/>
      <c r="E24" s="241"/>
      <c r="F24" s="241"/>
      <c r="G24" s="65">
        <v>17</v>
      </c>
      <c r="H24" s="66">
        <f>H18+H19</f>
        <v>9294995</v>
      </c>
      <c r="I24" s="66">
        <f>I18+I19</f>
        <v>9662672</v>
      </c>
    </row>
    <row r="25" spans="1:9" ht="12.75" customHeight="1" x14ac:dyDescent="0.2">
      <c r="A25" s="190" t="s">
        <v>186</v>
      </c>
      <c r="B25" s="190"/>
      <c r="C25" s="190"/>
      <c r="D25" s="190"/>
      <c r="E25" s="190"/>
      <c r="F25" s="190"/>
      <c r="G25" s="63">
        <v>18</v>
      </c>
      <c r="H25" s="64">
        <v>-52564</v>
      </c>
      <c r="I25" s="64">
        <v>-70239</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9242431</v>
      </c>
      <c r="I27" s="66">
        <f>I24+I25+I26</f>
        <v>9592433</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543406</v>
      </c>
      <c r="I29" s="67">
        <v>21303</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797</v>
      </c>
      <c r="I31" s="67">
        <v>96653</v>
      </c>
    </row>
    <row r="32" spans="1:9" ht="12.75" customHeight="1" x14ac:dyDescent="0.2">
      <c r="A32" s="190" t="s">
        <v>193</v>
      </c>
      <c r="B32" s="190"/>
      <c r="C32" s="190"/>
      <c r="D32" s="190"/>
      <c r="E32" s="190"/>
      <c r="F32" s="190"/>
      <c r="G32" s="63">
        <v>24</v>
      </c>
      <c r="H32" s="67">
        <v>0</v>
      </c>
      <c r="I32" s="67">
        <v>211</v>
      </c>
    </row>
    <row r="33" spans="1:9" ht="12.75" customHeight="1" x14ac:dyDescent="0.2">
      <c r="A33" s="190" t="s">
        <v>194</v>
      </c>
      <c r="B33" s="190"/>
      <c r="C33" s="190"/>
      <c r="D33" s="190"/>
      <c r="E33" s="190"/>
      <c r="F33" s="190"/>
      <c r="G33" s="63">
        <v>25</v>
      </c>
      <c r="H33" s="67">
        <v>12987</v>
      </c>
      <c r="I33" s="67">
        <v>46303</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557190</v>
      </c>
      <c r="I35" s="68">
        <f>I29+I30+I31+I32+I33+I34</f>
        <v>164470</v>
      </c>
    </row>
    <row r="36" spans="1:9" ht="22.9" customHeight="1" x14ac:dyDescent="0.2">
      <c r="A36" s="190" t="s">
        <v>197</v>
      </c>
      <c r="B36" s="190"/>
      <c r="C36" s="190"/>
      <c r="D36" s="190"/>
      <c r="E36" s="190"/>
      <c r="F36" s="190"/>
      <c r="G36" s="63">
        <v>28</v>
      </c>
      <c r="H36" s="67">
        <v>-3426365</v>
      </c>
      <c r="I36" s="67">
        <v>-3017611</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-1069</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-3426365</v>
      </c>
      <c r="I41" s="68">
        <f>I36+I37+I38+I39+I40</f>
        <v>-3018680</v>
      </c>
    </row>
    <row r="42" spans="1:9" ht="29.45" customHeight="1" x14ac:dyDescent="0.2">
      <c r="A42" s="242" t="s">
        <v>203</v>
      </c>
      <c r="B42" s="242"/>
      <c r="C42" s="242"/>
      <c r="D42" s="242"/>
      <c r="E42" s="242"/>
      <c r="F42" s="242"/>
      <c r="G42" s="65">
        <v>34</v>
      </c>
      <c r="H42" s="68">
        <f>H35+H41</f>
        <v>-2869175</v>
      </c>
      <c r="I42" s="68">
        <f>I35+I41</f>
        <v>-2854210</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2640364</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2640364</v>
      </c>
      <c r="I48" s="68">
        <f>I44+I45+I46+I47</f>
        <v>0</v>
      </c>
    </row>
    <row r="49" spans="1:9" ht="24.6" customHeight="1" x14ac:dyDescent="0.2">
      <c r="A49" s="190" t="s">
        <v>305</v>
      </c>
      <c r="B49" s="190"/>
      <c r="C49" s="190"/>
      <c r="D49" s="190"/>
      <c r="E49" s="190"/>
      <c r="F49" s="190"/>
      <c r="G49" s="63">
        <v>40</v>
      </c>
      <c r="H49" s="67">
        <v>-6263298</v>
      </c>
      <c r="I49" s="67">
        <v>-5104451</v>
      </c>
    </row>
    <row r="50" spans="1:9" ht="12.75" customHeight="1" x14ac:dyDescent="0.2">
      <c r="A50" s="190" t="s">
        <v>210</v>
      </c>
      <c r="B50" s="190"/>
      <c r="C50" s="190"/>
      <c r="D50" s="190"/>
      <c r="E50" s="190"/>
      <c r="F50" s="190"/>
      <c r="G50" s="63">
        <v>41</v>
      </c>
      <c r="H50" s="67">
        <v>0</v>
      </c>
      <c r="I50" s="67">
        <v>-1951</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-9076</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-6263298</v>
      </c>
      <c r="I54" s="68">
        <f>I49+I50+I51+I52+I53</f>
        <v>-5115478</v>
      </c>
    </row>
    <row r="55" spans="1:9" ht="29.45" customHeight="1" x14ac:dyDescent="0.2">
      <c r="A55" s="242" t="s">
        <v>215</v>
      </c>
      <c r="B55" s="242"/>
      <c r="C55" s="242"/>
      <c r="D55" s="242"/>
      <c r="E55" s="242"/>
      <c r="F55" s="242"/>
      <c r="G55" s="65">
        <v>46</v>
      </c>
      <c r="H55" s="68">
        <f>H48+H54</f>
        <v>-3622934</v>
      </c>
      <c r="I55" s="68">
        <f>I48+I54</f>
        <v>-5115478</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2750322</v>
      </c>
      <c r="I57" s="68">
        <f>I27+I42+I55+I56</f>
        <v>1622745</v>
      </c>
    </row>
    <row r="58" spans="1:9" x14ac:dyDescent="0.2">
      <c r="A58" s="244" t="s">
        <v>218</v>
      </c>
      <c r="B58" s="244"/>
      <c r="C58" s="244"/>
      <c r="D58" s="244"/>
      <c r="E58" s="244"/>
      <c r="F58" s="244"/>
      <c r="G58" s="63">
        <v>49</v>
      </c>
      <c r="H58" s="67">
        <v>5578921</v>
      </c>
      <c r="I58" s="67">
        <v>15812103</v>
      </c>
    </row>
    <row r="59" spans="1:9" ht="31.15" customHeight="1" x14ac:dyDescent="0.2">
      <c r="A59" s="242" t="s">
        <v>219</v>
      </c>
      <c r="B59" s="242"/>
      <c r="C59" s="242"/>
      <c r="D59" s="242"/>
      <c r="E59" s="242"/>
      <c r="F59" s="242"/>
      <c r="G59" s="65">
        <v>50</v>
      </c>
      <c r="H59" s="68">
        <f>H57+H58</f>
        <v>8329243</v>
      </c>
      <c r="I59" s="68">
        <f>I57+I58</f>
        <v>17434848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464</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G35" workbookViewId="0">
      <selection activeCell="K55" sqref="K5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79560475</v>
      </c>
      <c r="I7" s="33">
        <v>-2048575</v>
      </c>
      <c r="J7" s="33">
        <v>3978024</v>
      </c>
      <c r="K7" s="33">
        <v>5341642</v>
      </c>
      <c r="L7" s="33">
        <v>5341642</v>
      </c>
      <c r="M7" s="33">
        <v>0</v>
      </c>
      <c r="N7" s="33">
        <v>0</v>
      </c>
      <c r="O7" s="33">
        <v>1831992</v>
      </c>
      <c r="P7" s="33">
        <v>-39804</v>
      </c>
      <c r="Q7" s="33">
        <v>0</v>
      </c>
      <c r="R7" s="33">
        <v>0</v>
      </c>
      <c r="S7" s="33">
        <v>0</v>
      </c>
      <c r="T7" s="33">
        <v>0</v>
      </c>
      <c r="U7" s="33">
        <v>4999346</v>
      </c>
      <c r="V7" s="33">
        <v>2657906</v>
      </c>
      <c r="W7" s="34">
        <f>H7+I7+J7+K7-L7+M7+N7+O7+P7+Q7+R7+U7+V7+S7+T7</f>
        <v>90939364</v>
      </c>
      <c r="X7" s="33">
        <v>0</v>
      </c>
      <c r="Y7" s="34">
        <f>W7+X7</f>
        <v>90939364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79560475</v>
      </c>
      <c r="I10" s="34">
        <f t="shared" ref="I10:Y10" si="2">I7+I8+I9</f>
        <v>-2048575</v>
      </c>
      <c r="J10" s="34">
        <f t="shared" si="2"/>
        <v>3978024</v>
      </c>
      <c r="K10" s="34">
        <f>K7+K8+K9</f>
        <v>5341642</v>
      </c>
      <c r="L10" s="34">
        <f t="shared" si="2"/>
        <v>5341642</v>
      </c>
      <c r="M10" s="34">
        <f t="shared" si="2"/>
        <v>0</v>
      </c>
      <c r="N10" s="34">
        <f t="shared" si="2"/>
        <v>0</v>
      </c>
      <c r="O10" s="34">
        <f t="shared" si="2"/>
        <v>1831992</v>
      </c>
      <c r="P10" s="34">
        <f t="shared" si="2"/>
        <v>-39804</v>
      </c>
      <c r="Q10" s="34">
        <f t="shared" si="2"/>
        <v>0</v>
      </c>
      <c r="R10" s="34">
        <f t="shared" si="2"/>
        <v>0</v>
      </c>
      <c r="S10" s="34">
        <f t="shared" si="2"/>
        <v>0</v>
      </c>
      <c r="T10" s="34">
        <f t="shared" si="2"/>
        <v>0</v>
      </c>
      <c r="U10" s="34">
        <f t="shared" si="2"/>
        <v>4999346</v>
      </c>
      <c r="V10" s="34">
        <f t="shared" si="2"/>
        <v>2657906</v>
      </c>
      <c r="W10" s="34">
        <f t="shared" si="2"/>
        <v>90939364</v>
      </c>
      <c r="X10" s="34">
        <f t="shared" si="2"/>
        <v>0</v>
      </c>
      <c r="Y10" s="34">
        <f t="shared" si="2"/>
        <v>90939364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3170927</v>
      </c>
      <c r="W11" s="34">
        <f t="shared" ref="W11:W29" si="3">H11+I11+J11+K11-L11+M11+N11+O11+P11+Q11+R11+U11+V11+S11+T11</f>
        <v>3170927</v>
      </c>
      <c r="X11" s="33">
        <v>0</v>
      </c>
      <c r="Y11" s="34">
        <f t="shared" ref="Y11:Y29" si="4">W11+X11</f>
        <v>3170927</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-60971</v>
      </c>
      <c r="Q14" s="35">
        <v>0</v>
      </c>
      <c r="R14" s="35">
        <v>0</v>
      </c>
      <c r="S14" s="33">
        <v>0</v>
      </c>
      <c r="T14" s="33">
        <v>0</v>
      </c>
      <c r="U14" s="33">
        <v>0</v>
      </c>
      <c r="V14" s="33">
        <v>0</v>
      </c>
      <c r="W14" s="34">
        <f t="shared" si="3"/>
        <v>-60971</v>
      </c>
      <c r="X14" s="33">
        <v>0</v>
      </c>
      <c r="Y14" s="34">
        <f t="shared" si="4"/>
        <v>-60971</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-11668</v>
      </c>
      <c r="J24" s="33">
        <v>0</v>
      </c>
      <c r="K24" s="33">
        <v>-33892</v>
      </c>
      <c r="L24" s="33">
        <v>-33892</v>
      </c>
      <c r="M24" s="33">
        <v>0</v>
      </c>
      <c r="N24" s="33">
        <v>0</v>
      </c>
      <c r="O24" s="33">
        <v>0</v>
      </c>
      <c r="P24" s="33">
        <v>5745</v>
      </c>
      <c r="Q24" s="33">
        <v>0</v>
      </c>
      <c r="R24" s="33">
        <v>0</v>
      </c>
      <c r="S24" s="33">
        <v>0</v>
      </c>
      <c r="T24" s="33">
        <v>0</v>
      </c>
      <c r="U24" s="33">
        <v>33892</v>
      </c>
      <c r="V24" s="33">
        <v>0</v>
      </c>
      <c r="W24" s="34">
        <f t="shared" si="3"/>
        <v>27969</v>
      </c>
      <c r="X24" s="33">
        <v>0</v>
      </c>
      <c r="Y24" s="34">
        <f t="shared" si="4"/>
        <v>27969</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-1884229</v>
      </c>
      <c r="V26" s="33">
        <v>0</v>
      </c>
      <c r="W26" s="34">
        <f t="shared" si="3"/>
        <v>-1884229</v>
      </c>
      <c r="X26" s="33">
        <v>0</v>
      </c>
      <c r="Y26" s="34">
        <f t="shared" si="4"/>
        <v>-1884229</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7491539</v>
      </c>
      <c r="V28" s="33">
        <v>-2657906</v>
      </c>
      <c r="W28" s="34">
        <f t="shared" si="3"/>
        <v>4833633</v>
      </c>
      <c r="X28" s="33">
        <v>0</v>
      </c>
      <c r="Y28" s="34">
        <f t="shared" si="4"/>
        <v>4833633</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79560475</v>
      </c>
      <c r="I30" s="36">
        <f t="shared" ref="I30:Y30" si="5">SUM(I10:I29)</f>
        <v>-2060243</v>
      </c>
      <c r="J30" s="36">
        <f t="shared" si="5"/>
        <v>3978024</v>
      </c>
      <c r="K30" s="36">
        <f t="shared" si="5"/>
        <v>5307750</v>
      </c>
      <c r="L30" s="36">
        <f t="shared" si="5"/>
        <v>5307750</v>
      </c>
      <c r="M30" s="36">
        <f t="shared" si="5"/>
        <v>0</v>
      </c>
      <c r="N30" s="36">
        <f t="shared" si="5"/>
        <v>0</v>
      </c>
      <c r="O30" s="36">
        <f t="shared" si="5"/>
        <v>1831992</v>
      </c>
      <c r="P30" s="36">
        <f t="shared" si="5"/>
        <v>-95030</v>
      </c>
      <c r="Q30" s="36">
        <f t="shared" si="5"/>
        <v>0</v>
      </c>
      <c r="R30" s="36">
        <f t="shared" si="5"/>
        <v>0</v>
      </c>
      <c r="S30" s="36">
        <f t="shared" si="5"/>
        <v>0</v>
      </c>
      <c r="T30" s="36">
        <f t="shared" si="5"/>
        <v>0</v>
      </c>
      <c r="U30" s="36">
        <f t="shared" si="5"/>
        <v>10640548</v>
      </c>
      <c r="V30" s="36">
        <f t="shared" si="5"/>
        <v>3170927</v>
      </c>
      <c r="W30" s="36">
        <f t="shared" si="5"/>
        <v>97026693</v>
      </c>
      <c r="X30" s="36">
        <f t="shared" si="5"/>
        <v>0</v>
      </c>
      <c r="Y30" s="36">
        <f t="shared" si="5"/>
        <v>97026693</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-60971</v>
      </c>
      <c r="Q32" s="34">
        <f t="shared" si="6"/>
        <v>0</v>
      </c>
      <c r="R32" s="34">
        <f t="shared" si="6"/>
        <v>0</v>
      </c>
      <c r="S32" s="34">
        <f t="shared" ref="S32:T32" si="7">SUM(S12:S20)</f>
        <v>0</v>
      </c>
      <c r="T32" s="34">
        <f t="shared" si="7"/>
        <v>0</v>
      </c>
      <c r="U32" s="34">
        <f t="shared" si="6"/>
        <v>0</v>
      </c>
      <c r="V32" s="34">
        <f t="shared" si="6"/>
        <v>0</v>
      </c>
      <c r="W32" s="34">
        <f t="shared" si="6"/>
        <v>-60971</v>
      </c>
      <c r="X32" s="34">
        <f t="shared" si="6"/>
        <v>0</v>
      </c>
      <c r="Y32" s="34">
        <f t="shared" si="6"/>
        <v>-60971</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-60971</v>
      </c>
      <c r="Q33" s="34">
        <f t="shared" si="8"/>
        <v>0</v>
      </c>
      <c r="R33" s="34">
        <f t="shared" si="8"/>
        <v>0</v>
      </c>
      <c r="S33" s="34">
        <f t="shared" ref="S33:T33" si="9">S11+S32</f>
        <v>0</v>
      </c>
      <c r="T33" s="34">
        <f t="shared" si="9"/>
        <v>0</v>
      </c>
      <c r="U33" s="34">
        <f t="shared" si="8"/>
        <v>0</v>
      </c>
      <c r="V33" s="34">
        <f t="shared" si="8"/>
        <v>3170927</v>
      </c>
      <c r="W33" s="34">
        <f t="shared" si="8"/>
        <v>3109956</v>
      </c>
      <c r="X33" s="34">
        <f t="shared" si="8"/>
        <v>0</v>
      </c>
      <c r="Y33" s="34">
        <f t="shared" si="8"/>
        <v>3109956</v>
      </c>
    </row>
    <row r="34" spans="1:25" ht="30.75" customHeight="1" x14ac:dyDescent="0.2">
      <c r="A34" s="276" t="s">
        <v>427</v>
      </c>
      <c r="B34" s="276"/>
      <c r="C34" s="276"/>
      <c r="D34" s="276"/>
      <c r="E34" s="276"/>
      <c r="F34" s="276"/>
      <c r="G34" s="8">
        <v>27</v>
      </c>
      <c r="H34" s="36">
        <f>SUM(H21:H29)</f>
        <v>0</v>
      </c>
      <c r="I34" s="36">
        <f t="shared" ref="I34:Y34" si="10">SUM(I21:I29)</f>
        <v>-11668</v>
      </c>
      <c r="J34" s="36">
        <f t="shared" si="10"/>
        <v>0</v>
      </c>
      <c r="K34" s="36">
        <f t="shared" si="10"/>
        <v>-33892</v>
      </c>
      <c r="L34" s="36">
        <f t="shared" si="10"/>
        <v>-33892</v>
      </c>
      <c r="M34" s="36">
        <f t="shared" si="10"/>
        <v>0</v>
      </c>
      <c r="N34" s="36">
        <f t="shared" si="10"/>
        <v>0</v>
      </c>
      <c r="O34" s="36">
        <f t="shared" si="10"/>
        <v>0</v>
      </c>
      <c r="P34" s="36">
        <f t="shared" si="10"/>
        <v>5745</v>
      </c>
      <c r="Q34" s="36">
        <f t="shared" si="10"/>
        <v>0</v>
      </c>
      <c r="R34" s="36">
        <f t="shared" si="10"/>
        <v>0</v>
      </c>
      <c r="S34" s="36">
        <f t="shared" ref="S34:T34" si="11">SUM(S21:S29)</f>
        <v>0</v>
      </c>
      <c r="T34" s="36">
        <f t="shared" si="11"/>
        <v>0</v>
      </c>
      <c r="U34" s="36">
        <f t="shared" si="10"/>
        <v>5641202</v>
      </c>
      <c r="V34" s="36">
        <f t="shared" si="10"/>
        <v>-2657906</v>
      </c>
      <c r="W34" s="36">
        <f t="shared" si="10"/>
        <v>2977373</v>
      </c>
      <c r="X34" s="36">
        <f t="shared" si="10"/>
        <v>0</v>
      </c>
      <c r="Y34" s="36">
        <f t="shared" si="10"/>
        <v>2977373</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79560475</v>
      </c>
      <c r="I36" s="33">
        <v>-2060243</v>
      </c>
      <c r="J36" s="33">
        <v>3978024</v>
      </c>
      <c r="K36" s="33">
        <v>5307750</v>
      </c>
      <c r="L36" s="33">
        <v>5307750</v>
      </c>
      <c r="M36" s="33">
        <v>0</v>
      </c>
      <c r="N36" s="33">
        <v>0</v>
      </c>
      <c r="O36" s="33">
        <v>1831992</v>
      </c>
      <c r="P36" s="33">
        <v>-95030</v>
      </c>
      <c r="Q36" s="33">
        <v>0</v>
      </c>
      <c r="R36" s="33">
        <v>0</v>
      </c>
      <c r="S36" s="33">
        <v>0</v>
      </c>
      <c r="T36" s="33">
        <v>0</v>
      </c>
      <c r="U36" s="33">
        <v>10640548</v>
      </c>
      <c r="V36" s="33">
        <v>3170927</v>
      </c>
      <c r="W36" s="37">
        <f>H36+I36+J36+K36-L36+M36+N36+O36+P36+Q36+R36+U36+V36+S36+T36</f>
        <v>97026693</v>
      </c>
      <c r="X36" s="33">
        <v>0</v>
      </c>
      <c r="Y36" s="37">
        <f t="shared" ref="Y36:Y38" si="12">W36+X36</f>
        <v>97026693</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79560475</v>
      </c>
      <c r="I39" s="34">
        <f t="shared" ref="I39:Y39" si="14">I36+I37+I38</f>
        <v>-2060243</v>
      </c>
      <c r="J39" s="34">
        <f t="shared" si="14"/>
        <v>3978024</v>
      </c>
      <c r="K39" s="34">
        <f t="shared" si="14"/>
        <v>5307750</v>
      </c>
      <c r="L39" s="34">
        <f t="shared" si="14"/>
        <v>5307750</v>
      </c>
      <c r="M39" s="34">
        <f t="shared" si="14"/>
        <v>0</v>
      </c>
      <c r="N39" s="34">
        <f t="shared" si="14"/>
        <v>0</v>
      </c>
      <c r="O39" s="34">
        <f t="shared" si="14"/>
        <v>1831992</v>
      </c>
      <c r="P39" s="34">
        <f t="shared" si="14"/>
        <v>-95030</v>
      </c>
      <c r="Q39" s="34">
        <f t="shared" si="14"/>
        <v>0</v>
      </c>
      <c r="R39" s="34">
        <f t="shared" si="14"/>
        <v>0</v>
      </c>
      <c r="S39" s="34">
        <f t="shared" si="14"/>
        <v>0</v>
      </c>
      <c r="T39" s="34">
        <f t="shared" si="14"/>
        <v>0</v>
      </c>
      <c r="U39" s="34">
        <f t="shared" si="14"/>
        <v>10640548</v>
      </c>
      <c r="V39" s="34">
        <f t="shared" si="14"/>
        <v>3170927</v>
      </c>
      <c r="W39" s="34">
        <f t="shared" si="14"/>
        <v>97026693</v>
      </c>
      <c r="X39" s="34">
        <f t="shared" si="14"/>
        <v>0</v>
      </c>
      <c r="Y39" s="34">
        <f t="shared" si="14"/>
        <v>97026693</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3310992</v>
      </c>
      <c r="W40" s="37">
        <f t="shared" ref="W40:W58" si="15">H40+I40+J40+K40-L40+M40+N40+O40+P40+Q40+R40+U40+V40+S40+T40</f>
        <v>3310992</v>
      </c>
      <c r="X40" s="33">
        <v>0</v>
      </c>
      <c r="Y40" s="37">
        <f t="shared" ref="Y40:Y58" si="16">W40+X40</f>
        <v>3310992</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9076</v>
      </c>
      <c r="L53" s="33">
        <v>9076</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-11026</v>
      </c>
      <c r="V55" s="33">
        <v>0</v>
      </c>
      <c r="W55" s="37">
        <f t="shared" si="15"/>
        <v>-11026</v>
      </c>
      <c r="X55" s="33">
        <v>0</v>
      </c>
      <c r="Y55" s="37">
        <f t="shared" si="16"/>
        <v>-11026</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3170927</v>
      </c>
      <c r="V57" s="33">
        <v>-3170927</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79560475</v>
      </c>
      <c r="I59" s="36">
        <f t="shared" ref="I59:Y59" si="17">SUM(I39:I58)</f>
        <v>-2060243</v>
      </c>
      <c r="J59" s="36">
        <f t="shared" si="17"/>
        <v>3978024</v>
      </c>
      <c r="K59" s="36">
        <f t="shared" si="17"/>
        <v>5316826</v>
      </c>
      <c r="L59" s="36">
        <f t="shared" si="17"/>
        <v>5316826</v>
      </c>
      <c r="M59" s="36">
        <f t="shared" si="17"/>
        <v>0</v>
      </c>
      <c r="N59" s="36">
        <f t="shared" si="17"/>
        <v>0</v>
      </c>
      <c r="O59" s="36">
        <f t="shared" si="17"/>
        <v>1831992</v>
      </c>
      <c r="P59" s="36">
        <f t="shared" si="17"/>
        <v>-95030</v>
      </c>
      <c r="Q59" s="36">
        <f t="shared" si="17"/>
        <v>0</v>
      </c>
      <c r="R59" s="36">
        <f t="shared" si="17"/>
        <v>0</v>
      </c>
      <c r="S59" s="36">
        <f t="shared" si="17"/>
        <v>0</v>
      </c>
      <c r="T59" s="36">
        <f t="shared" si="17"/>
        <v>0</v>
      </c>
      <c r="U59" s="36">
        <f t="shared" si="17"/>
        <v>13800449</v>
      </c>
      <c r="V59" s="36">
        <f t="shared" si="17"/>
        <v>3310992</v>
      </c>
      <c r="W59" s="36">
        <f t="shared" si="17"/>
        <v>100326659</v>
      </c>
      <c r="X59" s="36">
        <f t="shared" si="17"/>
        <v>0</v>
      </c>
      <c r="Y59" s="36">
        <f t="shared" si="17"/>
        <v>100326659</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3310992</v>
      </c>
      <c r="W62" s="37">
        <f t="shared" si="20"/>
        <v>3310992</v>
      </c>
      <c r="X62" s="37">
        <f t="shared" si="20"/>
        <v>0</v>
      </c>
      <c r="Y62" s="37">
        <f t="shared" si="20"/>
        <v>3310992</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9076</v>
      </c>
      <c r="L63" s="38">
        <f t="shared" si="22"/>
        <v>9076</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3159901</v>
      </c>
      <c r="V63" s="38">
        <f t="shared" si="22"/>
        <v>-3170927</v>
      </c>
      <c r="W63" s="38">
        <f t="shared" si="22"/>
        <v>-11026</v>
      </c>
      <c r="X63" s="38">
        <f t="shared" si="22"/>
        <v>0</v>
      </c>
      <c r="Y63" s="38">
        <f t="shared" si="22"/>
        <v>-11026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Glorija Propadalo</cp:lastModifiedBy>
  <cp:lastPrinted>2018-04-25T06:49:36Z</cp:lastPrinted>
  <dcterms:created xsi:type="dcterms:W3CDTF">2008-10-17T11:51:54Z</dcterms:created>
  <dcterms:modified xsi:type="dcterms:W3CDTF">2023-07-25T07:24:36Z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