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2.G\HANFA 31.03.2022\"/>
    </mc:Choice>
  </mc:AlternateContent>
  <bookViews>
    <workbookView xWindow="0" yWindow="0" windowWidth="28800" windowHeight="120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I60" i="26"/>
  <c r="K14" i="26"/>
  <c r="K61" i="26" s="1"/>
  <c r="J14" i="26"/>
  <c r="J61" i="26" s="1"/>
  <c r="I14" i="26"/>
  <c r="I61" i="26" s="1"/>
  <c r="H60" i="26"/>
  <c r="H14" i="26"/>
  <c r="H61" i="26" s="1"/>
  <c r="I21" i="21"/>
  <c r="H36" i="21"/>
  <c r="I36" i="21"/>
  <c r="H49" i="21"/>
  <c r="I49" i="21"/>
  <c r="K64" i="26" l="1"/>
  <c r="J63" i="26"/>
  <c r="I63" i="26"/>
  <c r="H62" i="26"/>
  <c r="H66" i="26" s="1"/>
  <c r="K62" i="26"/>
  <c r="K67" i="26" s="1"/>
  <c r="K63" i="26"/>
  <c r="J62" i="26"/>
  <c r="J67" i="26" s="1"/>
  <c r="J64" i="26"/>
  <c r="I64" i="26"/>
  <c r="I62" i="26"/>
  <c r="I67" i="26" s="1"/>
  <c r="H63" i="26"/>
  <c r="H64" i="26"/>
  <c r="I51" i="21"/>
  <c r="I53" i="21" s="1"/>
  <c r="H51" i="21"/>
  <c r="H53" i="21" s="1"/>
  <c r="H67" i="26" l="1"/>
  <c r="H68" i="26"/>
  <c r="I66" i="26"/>
  <c r="K66" i="26"/>
  <c r="K68" i="26"/>
  <c r="J66" i="26"/>
  <c r="J68"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<sst xmlns="http://schemas.openxmlformats.org/spreadsheetml/2006/main" count="534" uniqueCount="468">
  <si>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</si>
  <si>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</si>
  <si>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</si>
  <si>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</si>
  <si>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</si>
  <si>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</si>
  <si>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</si>
  <si>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</si>
  <si>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</si>
  <si>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</si>
  <si>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</si>
  <si>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</si>
  <si>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</si>
  <si>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</si>
  <si>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</si>
  <si>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</si>
  <si>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</si>
  <si>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</si>
  <si>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</si>
  <si>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</si>
  <si>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</si>
  <si>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</si>
  <si>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</si>
  <si>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</si>
  <si>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</si>
  <si>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</si>
  <si>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</si>
  <si>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</si>
  <si>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</si>
  <si>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</si>
  <si>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</si>
  <si>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</si>
  <si>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</si>
  <si>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</si>
  <si>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</si>
  <si>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</si>
  <si>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</si>
  <si>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</si>
  <si>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</si>
  <si>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</si>
  <si>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</si>
  <si>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</si>
  <si>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</si>
  <si>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</si>
  <si>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</si>
  <si>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</si>
  <si>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</si>
  <si>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</si>
  <si>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</si>
  <si>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</si>
  <si>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</si>
  <si>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</si>
  <si>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</si>
  <si>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</si>
  <si>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</si>
  <si>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</si>
  <si>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</si>
  <si>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</si>
  <si>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</si>
  <si>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</si>
  <si>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</si>
  <si>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</si>
  <si>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</si>
  <si>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</si>
  <si>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</si>
  <si>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</si>
  <si>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</si>
  <si>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</si>
  <si>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</si>
  <si>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</si>
  <si>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</si>
  <si>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</si>
  <si>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</si>
  <si>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</si>
  <si>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</si>
  <si>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</si>
  <si>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</si>
  <si>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</si>
  <si>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</si>
  <si>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</si>
  <si>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</si>
  <si>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</si>
  <si>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</si>
  <si>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</si>
  <si>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</si>
  <si>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</si>
  <si>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</si>
  <si>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</si>
  <si>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</si>
  <si>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</si>
  <si>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</si>
  <si>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</si>
  <si>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</si>
  <si>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</si>
  <si>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</si>
  <si>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</si>
  <si>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</si>
  <si>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</si>
  <si>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</si>
  <si>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</si>
  <si>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</si>
  <si>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</si>
  <si>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</si>
  <si>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</si>
  <si>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</si>
  <si>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</si>
  <si>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</si>
  <si>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</si>
  <si>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</si>
  <si>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</si>
  <si>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</si>
  <si>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</si>
  <si>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</si>
  <si>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</si>
  <si>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</si>
  <si>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</si>
  <si>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</si>
  <si>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</si>
  <si>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</si>
  <si>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</si>
  <si>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</si>
  <si>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</si>
  <si>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</si>
  <si>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</si>
  <si>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</si>
  <si>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</si>
  <si>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</si>
  <si>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</si>
  <si>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</si>
  <si>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</si>
  <si>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</si>
  <si>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</si>
  <si>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</si>
  <si>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</si>
  <si>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</si>
  <si>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</si>
  <si>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</si>
  <si>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</si>
  <si>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</si>
  <si>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</si>
  <si>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</si>
  <si>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</si>
  <si>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</si>
  <si>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</si>
  <si>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</si>
  <si>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</si>
  <si>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</si>
  <si>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</si>
  <si>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</si>
  <si>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</si>
  <si>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</si>
  <si>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</si>
  <si>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</si>
  <si>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</si>
  <si>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</si>
  <si>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</si>
  <si>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</si>
  <si>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</si>
  <si>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</si>
  <si>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</si>
  <si>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</si>
  <si>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</si>
  <si>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</si>
  <si>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</si>
  <si>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</si>
  <si>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</si>
  <si>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</si>
  <si>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</si>
  <si>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</si>
  <si>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</si>
  <si>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</si>
  <si>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</si>
  <si>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</si>
  <si>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</si>
  <si>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</si>
  <si>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</si>
  <si>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</si>
  <si>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</si>
  <si>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</si>
  <si>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</si>
  <si>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</si>
  <si>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</si>
  <si>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</si>
  <si>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</si>
  <si>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</si>
  <si>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</si>
  <si>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</si>
  <si>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</si>
  <si>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</si>
  <si>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</si>
  <si>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</si>
  <si>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</si>
  <si>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</si>
  <si>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</si>
  <si>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</si>
  <si>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</si>
  <si>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</si>
  <si>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</si>
  <si>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</si>
  <si>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</si>
  <si>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</si>
  <si>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</si>
  <si>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</si>
  <si>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</si>
  <si>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</si>
  <si>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</si>
  <si>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</si>
  <si>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</si>
  <si>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</si>
  <si>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</si>
  <si>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</si>
  <si>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</si>
  <si>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</si>
  <si>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</si>
  <si>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</si>
  <si>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</si>
  <si>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</si>
  <si>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</si>
  <si>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</si>
  <si>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</si>
  <si>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</si>
  <si>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</si>
  <si>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</si>
  <si>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</si>
  <si>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</si>
  <si>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</si>
  <si>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</si>
  <si>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</si>
  <si>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</si>
  <si>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</si>
  <si>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</si>
  <si>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</si>
  <si>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</si>
  <si>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</si>
  <si>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</si>
  <si>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</si>
  <si>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</si>
  <si>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</si>
  <si>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</si>
  <si>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</si>
  <si>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</si>
  <si>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</si>
  <si>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</si>
  <si>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</si>
  <si>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</si>
  <si>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</si>
  <si>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</si>
  <si>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</si>
  <si>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</si>
  <si>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</si>
  <si>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</si>
  <si>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</si>
  <si>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</si>
  <si>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</si>
  <si>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</si>
  <si>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</si>
  <si>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</si>
  <si>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</si>
  <si>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</si>
  <si>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</si>
  <si>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</si>
  <si>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</si>
  <si>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</si>
  <si>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</si>
  <si>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</si>
  <si>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</si>
  <si>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</si>
  <si>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</si>
  <si>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</si>
  <si>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</si>
  <si>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</si>
  <si>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</si>
  <si>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</si>
  <si>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</si>
  <si>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</si>
  <si>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</si>
  <si>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</si>
  <si>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</si>
  <si>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</si>
  <si>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</si>
  <si>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</si>
  <si>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</si>
  <si>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</si>
  <si>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</si>
  <si>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</si>
  <si>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</si>
  <si>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</si>
  <si>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</si>
  <si>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</si>
  <si>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</si>
  <si>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</si>
  <si>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</si>
  <si>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</si>
  <si>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</si>
  <si>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</si>
  <si>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</si>
  <si>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</si>
  <si>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</si>
  <si>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</si>
  <si>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</si>
  <si>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</si>
  <si>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</si>
  <si>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</si>
  <si>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</si>
  <si>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</si>
  <si>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</si>
  <si>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</si>
  <si>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</si>
  <si>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</si>
  <si>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</si>
  <si>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</si>
  <si>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</si>
  <si>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</si>
  <si>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</si>
  <si>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</si>
  <si>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</si>
  <si>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</si>
  <si>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</si>
  <si>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</si>
  <si>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</si>
  <si>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</si>
  <si>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</si>
  <si>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</si>
  <si>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</si>
  <si>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</si>
  <si>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</si>
  <si>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</si>
  <si>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</si>
  <si>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</si>
  <si>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</si>
  <si>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</si>
  <si>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</si>
  <si>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</si>
  <si>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</si>
  <si>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</si>
  <si>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</si>
  <si>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</si>
  <si>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</si>
  <si>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</si>
  <si>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</si>
  <si>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</si>
  <si>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</si>
  <si>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</si>
  <si>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</si>
  <si>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</si>
  <si>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</si>
  <si>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</si>
  <si>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</si>
  <si>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</si>
  <si>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</si>
  <si>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</si>
  <si>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</si>
  <si>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</si>
  <si>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</si>
  <si>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</si>
  <si>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</si>
  <si>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</si>
  <si>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</si>
  <si>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</si>
  <si>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</si>
  <si>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</si>
  <si>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</si>
  <si>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</si>
  <si>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</si>
  <si>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</si>
  <si>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</si>
  <si>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</si>
  <si>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</si>
  <si>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</si>
  <si>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</si>
  <si>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</si>
  <si>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</si>
  <si>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</si>
  <si>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</si>
  <si>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</si>
  <si>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</si>
  <si>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</si>
  <si>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</si>
  <si>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</si>
  <si>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</si>
  <si>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</si>
  <si>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</si>
  <si>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</si>
  <si>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</si>
  <si>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</si>
  <si>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</si>
  <si>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</si>
  <si>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</si>
  <si>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</si>
  <si>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</si>
  <si>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</si>
  <si>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</si>
  <si>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</si>
  <si>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</si>
  <si>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</si>
  <si>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</si>
  <si>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</si>
  <si>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</si>
  <si>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</si>
  <si>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</si>
  <si>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</si>
  <si>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</si>
  <si>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</si>
  <si>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</si>
  <si>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</si>
  <si>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</si>
  <si>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</si>
  <si>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</si>
  <si>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</si>
  <si>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</si>
  <si>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</si>
  <si>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</si>
  <si>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</si>
  <si>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</si>
  <si>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</si>
  <si>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</si>
  <si>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</si>
  <si>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</si>
  <si>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</si>
  <si>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</si>
  <si>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</si>
  <si>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</si>
  <si>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</si>
  <si>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</si>
  <si>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</si>
  <si>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</si>
  <si>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</si>
  <si>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</si>
  <si>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</si>
  <si>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</si>
  <si>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</si>
  <si>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</si>
  <si>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</si>
  <si>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</si>
  <si>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</si>
  <si>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</si>
  <si>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</si>
  <si>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</si>
  <si>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</si>
  <si>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</si>
  <si>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</si>
  <si>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</si>
  <si>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</si>
  <si>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</si>
  <si>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</si>
  <si>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</si>
  <si>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</si>
  <si>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</si>
  <si>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</si>
  <si>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03026264</t>
  </si>
  <si>
    <t>070020360</t>
  </si>
  <si>
    <t>HR</t>
  </si>
  <si>
    <t>21031321242</t>
  </si>
  <si>
    <t>747800G0XAW5J6OWN253</t>
  </si>
  <si>
    <t>1312</t>
  </si>
  <si>
    <t>KOKA PERADARSKO PREHRAMBENA INDUSTRIJA DIONIČKO DRUŠTVO</t>
  </si>
  <si>
    <t>VARAŽDIN</t>
  </si>
  <si>
    <t>BIŠKUPEČKA ULICA 58</t>
  </si>
  <si>
    <t>info@koka.hr</t>
  </si>
  <si>
    <t>www.cekin.org</t>
  </si>
  <si>
    <t>NE</t>
  </si>
  <si>
    <t>Matković Goranka</t>
  </si>
  <si>
    <t>042-399-747</t>
  </si>
  <si>
    <t>goranka.matkovic@koka.hr</t>
  </si>
  <si>
    <t>Obveznik: 21031321242; KOKA PERADARSKO PREHRAMBENA INDUSTRIJA DIONIČKO DRUŠTVO</t>
  </si>
  <si>
    <t xml:space="preserve">stanje na dan 31.03.2022. </t>
  </si>
  <si>
    <t>u razdoblju 01.01.2022. do 31.03.2022.</t>
  </si>
  <si>
    <t xml:space="preserve">BILJEŠKE UZ FINANCIJSKE IZVJEŠTAJE - TFI
(koji se sastavljaju za tromjesečna razdoblja)
Naziv izdavatelja:  KOKA PERADARSKO PREHRAMBENA INDUSTRIJA DIONIČKO DRUŠTVO
OIB: 21031321242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</si>
</sst>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N27" sqref="N27"/>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44562</v>
      </c>
      <c r="F4" s="139"/>
      <c r="G4" s="53" t="s">
        <v>0</v>
      </c>
      <c r="H4" s="138">
        <v>44651</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449</v>
      </c>
      <c r="D11" s="146"/>
      <c r="E11" s="67"/>
      <c r="F11" s="154" t="s">
        <v>334</v>
      </c>
      <c r="G11" s="144"/>
      <c r="H11" s="155" t="s">
        <v>451</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452</v>
      </c>
      <c r="D15" s="146"/>
      <c r="E15" s="163"/>
      <c r="F15" s="164"/>
      <c r="G15" s="73" t="s">
        <v>335</v>
      </c>
      <c r="H15" s="155" t="s">
        <v>453</v>
      </c>
      <c r="I15" s="156"/>
      <c r="J15" s="74"/>
    </row>
    <row r="16" spans="1:20" ht="10.9" customHeight="1">
      <c r="A16" s="67"/>
      <c r="B16" s="71"/>
      <c r="C16" s="70"/>
      <c r="D16" s="70"/>
      <c r="E16" s="149"/>
      <c r="F16" s="149"/>
      <c r="G16" s="149"/>
      <c r="H16" s="149"/>
      <c r="I16" s="70"/>
      <c r="J16" s="72"/>
    </row>
    <row r="17" spans="1:10" ht="22.9" customHeight="1">
      <c r="A17" s="75"/>
      <c r="B17" s="73" t="s">
        <v>336</v>
      </c>
      <c r="C17" s="145" t="s">
        <v>454</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455</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42000</v>
      </c>
      <c r="D21" s="156"/>
      <c r="E21" s="149"/>
      <c r="F21" s="149"/>
      <c r="G21" s="160" t="s">
        <v>456</v>
      </c>
      <c r="H21" s="161"/>
      <c r="I21" s="161"/>
      <c r="J21" s="162"/>
    </row>
    <row r="22" spans="1:10">
      <c r="A22" s="69"/>
      <c r="B22" s="70"/>
      <c r="C22" s="70"/>
      <c r="D22" s="70"/>
      <c r="E22" s="149"/>
      <c r="F22" s="149"/>
      <c r="G22" s="149"/>
      <c r="H22" s="149"/>
      <c r="I22" s="70"/>
      <c r="J22" s="72"/>
    </row>
    <row r="23" spans="1:10">
      <c r="A23" s="152" t="s">
        <v>314</v>
      </c>
      <c r="B23" s="159"/>
      <c r="C23" s="160" t="s">
        <v>457</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458</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459</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1525</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338</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t="s">
        <v>460</v>
      </c>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461</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462</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 zoomScale="140" zoomScaleNormal="100" zoomScaleSheetLayoutView="140" workbookViewId="0">
      <selection activeCell="H126" sqref="H12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465</v>
      </c>
      <c r="B2" s="195"/>
      <c r="C2" s="195"/>
      <c r="D2" s="195"/>
      <c r="E2" s="195"/>
      <c r="F2" s="195"/>
      <c r="G2" s="195"/>
      <c r="H2" s="195"/>
      <c r="I2" s="195"/>
    </row>
    <row r="3" spans="1:9">
      <c r="A3" s="196" t="s">
        <v>282</v>
      </c>
      <c r="B3" s="197"/>
      <c r="C3" s="197"/>
      <c r="D3" s="197"/>
      <c r="E3" s="197"/>
      <c r="F3" s="197"/>
      <c r="G3" s="197"/>
      <c r="H3" s="197"/>
      <c r="I3" s="197"/>
    </row>
    <row r="4" spans="1:9">
      <c r="A4" s="198" t="s">
        <v>464</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284982942</v>
      </c>
      <c r="I9" s="23">
        <f>I10+I17+I27+I38+I43</f>
        <v>294072781</v>
      </c>
    </row>
    <row r="10" spans="1:9" ht="12.75" customHeight="1">
      <c r="A10" s="190" t="s">
        <v>5</v>
      </c>
      <c r="B10" s="190"/>
      <c r="C10" s="190"/>
      <c r="D10" s="190"/>
      <c r="E10" s="190"/>
      <c r="F10" s="190"/>
      <c r="G10" s="15">
        <v>3</v>
      </c>
      <c r="H10" s="23">
        <f>H11+H12+H13+H14+H15+H16</f>
        <v>147663</v>
      </c>
      <c r="I10" s="23">
        <f>I11+I12+I13+I14+I15+I16</f>
        <v>126556</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147663</v>
      </c>
      <c r="I12" s="22">
        <v>126556</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281021949</v>
      </c>
      <c r="I17" s="23">
        <f>I18+I19+I20+I21+I22+I23+I24+I25+I26</f>
        <v>291051755</v>
      </c>
    </row>
    <row r="18" spans="1:9" ht="12.75" customHeight="1">
      <c r="A18" s="189" t="s">
        <v>13</v>
      </c>
      <c r="B18" s="189"/>
      <c r="C18" s="189"/>
      <c r="D18" s="189"/>
      <c r="E18" s="189"/>
      <c r="F18" s="189"/>
      <c r="G18" s="14">
        <v>11</v>
      </c>
      <c r="H18" s="22">
        <v>151302371</v>
      </c>
      <c r="I18" s="22">
        <v>151302371</v>
      </c>
    </row>
    <row r="19" spans="1:9" ht="12.75" customHeight="1">
      <c r="A19" s="189" t="s">
        <v>14</v>
      </c>
      <c r="B19" s="189"/>
      <c r="C19" s="189"/>
      <c r="D19" s="189"/>
      <c r="E19" s="189"/>
      <c r="F19" s="189"/>
      <c r="G19" s="14">
        <v>12</v>
      </c>
      <c r="H19" s="22">
        <v>77504803</v>
      </c>
      <c r="I19" s="22">
        <v>75267413</v>
      </c>
    </row>
    <row r="20" spans="1:9" ht="12.75" customHeight="1">
      <c r="A20" s="189" t="s">
        <v>15</v>
      </c>
      <c r="B20" s="189"/>
      <c r="C20" s="189"/>
      <c r="D20" s="189"/>
      <c r="E20" s="189"/>
      <c r="F20" s="189"/>
      <c r="G20" s="14">
        <v>13</v>
      </c>
      <c r="H20" s="22">
        <v>12273769</v>
      </c>
      <c r="I20" s="22">
        <v>25933097</v>
      </c>
    </row>
    <row r="21" spans="1:9" ht="12.75" customHeight="1">
      <c r="A21" s="189" t="s">
        <v>16</v>
      </c>
      <c r="B21" s="189"/>
      <c r="C21" s="189"/>
      <c r="D21" s="189"/>
      <c r="E21" s="189"/>
      <c r="F21" s="189"/>
      <c r="G21" s="14">
        <v>14</v>
      </c>
      <c r="H21" s="22">
        <v>4186083</v>
      </c>
      <c r="I21" s="22">
        <v>3791037</v>
      </c>
    </row>
    <row r="22" spans="1:9" ht="12.75" customHeight="1">
      <c r="A22" s="189" t="s">
        <v>17</v>
      </c>
      <c r="B22" s="189"/>
      <c r="C22" s="189"/>
      <c r="D22" s="189"/>
      <c r="E22" s="189"/>
      <c r="F22" s="189"/>
      <c r="G22" s="14">
        <v>15</v>
      </c>
      <c r="H22" s="22">
        <v>7884698</v>
      </c>
      <c r="I22" s="22">
        <v>11854425</v>
      </c>
    </row>
    <row r="23" spans="1:9" ht="12.75" customHeight="1">
      <c r="A23" s="189" t="s">
        <v>18</v>
      </c>
      <c r="B23" s="189"/>
      <c r="C23" s="189"/>
      <c r="D23" s="189"/>
      <c r="E23" s="189"/>
      <c r="F23" s="189"/>
      <c r="G23" s="14">
        <v>16</v>
      </c>
      <c r="H23" s="22">
        <v>9812324</v>
      </c>
      <c r="I23" s="22">
        <v>4264634</v>
      </c>
    </row>
    <row r="24" spans="1:9" ht="12.75" customHeight="1">
      <c r="A24" s="189" t="s">
        <v>19</v>
      </c>
      <c r="B24" s="189"/>
      <c r="C24" s="189"/>
      <c r="D24" s="189"/>
      <c r="E24" s="189"/>
      <c r="F24" s="189"/>
      <c r="G24" s="14">
        <v>17</v>
      </c>
      <c r="H24" s="22">
        <v>18042700</v>
      </c>
      <c r="I24" s="22">
        <v>18623577</v>
      </c>
    </row>
    <row r="25" spans="1:9" ht="12.75" customHeight="1">
      <c r="A25" s="189" t="s">
        <v>20</v>
      </c>
      <c r="B25" s="189"/>
      <c r="C25" s="189"/>
      <c r="D25" s="189"/>
      <c r="E25" s="189"/>
      <c r="F25" s="189"/>
      <c r="G25" s="14">
        <v>18</v>
      </c>
      <c r="H25" s="22">
        <v>15201</v>
      </c>
      <c r="I25" s="22">
        <v>15201</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177201</v>
      </c>
      <c r="I27" s="23">
        <f>SUM(I28:I37)</f>
        <v>177201</v>
      </c>
    </row>
    <row r="28" spans="1:9" ht="12.75" customHeight="1">
      <c r="A28" s="189" t="s">
        <v>23</v>
      </c>
      <c r="B28" s="189"/>
      <c r="C28" s="189"/>
      <c r="D28" s="189"/>
      <c r="E28" s="189"/>
      <c r="F28" s="189"/>
      <c r="G28" s="14">
        <v>21</v>
      </c>
      <c r="H28" s="22">
        <v>19663</v>
      </c>
      <c r="I28" s="22">
        <v>19663</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157538</v>
      </c>
      <c r="I35" s="22">
        <v>157538</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1951490</v>
      </c>
      <c r="I38" s="23">
        <f>I39+I40+I41+I42</f>
        <v>1936202</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1951490</v>
      </c>
      <c r="I42" s="22">
        <v>1936202</v>
      </c>
    </row>
    <row r="43" spans="1:9" ht="12.75" customHeight="1">
      <c r="A43" s="189" t="s">
        <v>38</v>
      </c>
      <c r="B43" s="189"/>
      <c r="C43" s="189"/>
      <c r="D43" s="189"/>
      <c r="E43" s="189"/>
      <c r="F43" s="189"/>
      <c r="G43" s="14">
        <v>36</v>
      </c>
      <c r="H43" s="22">
        <v>1684639</v>
      </c>
      <c r="I43" s="22">
        <v>781067</v>
      </c>
    </row>
    <row r="44" spans="1:9" ht="12.75" customHeight="1">
      <c r="A44" s="191" t="s">
        <v>304</v>
      </c>
      <c r="B44" s="191"/>
      <c r="C44" s="191"/>
      <c r="D44" s="191"/>
      <c r="E44" s="191"/>
      <c r="F44" s="191"/>
      <c r="G44" s="15">
        <v>37</v>
      </c>
      <c r="H44" s="23">
        <f>H45+H53+H60+H70</f>
        <v>816441993</v>
      </c>
      <c r="I44" s="23">
        <f>I45+I53+I60+I70</f>
        <v>807503859</v>
      </c>
    </row>
    <row r="45" spans="1:9" ht="12.75" customHeight="1">
      <c r="A45" s="190" t="s">
        <v>39</v>
      </c>
      <c r="B45" s="190"/>
      <c r="C45" s="190"/>
      <c r="D45" s="190"/>
      <c r="E45" s="190"/>
      <c r="F45" s="190"/>
      <c r="G45" s="15">
        <v>38</v>
      </c>
      <c r="H45" s="23">
        <f>SUM(H46:H52)</f>
        <v>201554953</v>
      </c>
      <c r="I45" s="23">
        <f>SUM(I46:I52)</f>
        <v>210832563</v>
      </c>
    </row>
    <row r="46" spans="1:9" ht="12.75" customHeight="1">
      <c r="A46" s="189" t="s">
        <v>40</v>
      </c>
      <c r="B46" s="189"/>
      <c r="C46" s="189"/>
      <c r="D46" s="189"/>
      <c r="E46" s="189"/>
      <c r="F46" s="189"/>
      <c r="G46" s="14">
        <v>39</v>
      </c>
      <c r="H46" s="22">
        <v>147201921</v>
      </c>
      <c r="I46" s="22">
        <v>137477081</v>
      </c>
    </row>
    <row r="47" spans="1:9" ht="12.75" customHeight="1">
      <c r="A47" s="189" t="s">
        <v>41</v>
      </c>
      <c r="B47" s="189"/>
      <c r="C47" s="189"/>
      <c r="D47" s="189"/>
      <c r="E47" s="189"/>
      <c r="F47" s="189"/>
      <c r="G47" s="14">
        <v>40</v>
      </c>
      <c r="H47" s="22">
        <v>29020263</v>
      </c>
      <c r="I47" s="22">
        <v>45676596</v>
      </c>
    </row>
    <row r="48" spans="1:9" ht="12.75" customHeight="1">
      <c r="A48" s="189" t="s">
        <v>42</v>
      </c>
      <c r="B48" s="189"/>
      <c r="C48" s="189"/>
      <c r="D48" s="189"/>
      <c r="E48" s="189"/>
      <c r="F48" s="189"/>
      <c r="G48" s="14">
        <v>41</v>
      </c>
      <c r="H48" s="22">
        <v>25319271</v>
      </c>
      <c r="I48" s="22">
        <v>27678886</v>
      </c>
    </row>
    <row r="49" spans="1:9" ht="12.75" customHeight="1">
      <c r="A49" s="189" t="s">
        <v>43</v>
      </c>
      <c r="B49" s="189"/>
      <c r="C49" s="189"/>
      <c r="D49" s="189"/>
      <c r="E49" s="189"/>
      <c r="F49" s="189"/>
      <c r="G49" s="14">
        <v>42</v>
      </c>
      <c r="H49" s="22">
        <v>13498</v>
      </c>
      <c r="I49" s="22">
        <v>0</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470162783</v>
      </c>
      <c r="I53" s="23">
        <f>SUM(I54:I59)</f>
        <v>480669887</v>
      </c>
    </row>
    <row r="54" spans="1:9" ht="12.75" customHeight="1">
      <c r="A54" s="189" t="s">
        <v>48</v>
      </c>
      <c r="B54" s="189"/>
      <c r="C54" s="189"/>
      <c r="D54" s="189"/>
      <c r="E54" s="189"/>
      <c r="F54" s="189"/>
      <c r="G54" s="14">
        <v>47</v>
      </c>
      <c r="H54" s="22">
        <v>415301628</v>
      </c>
      <c r="I54" s="22">
        <v>440002569</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21123429</v>
      </c>
      <c r="I56" s="22">
        <v>21640969</v>
      </c>
    </row>
    <row r="57" spans="1:9" ht="12.75" customHeight="1">
      <c r="A57" s="189" t="s">
        <v>51</v>
      </c>
      <c r="B57" s="189"/>
      <c r="C57" s="189"/>
      <c r="D57" s="189"/>
      <c r="E57" s="189"/>
      <c r="F57" s="189"/>
      <c r="G57" s="14">
        <v>50</v>
      </c>
      <c r="H57" s="22">
        <v>29112</v>
      </c>
      <c r="I57" s="22">
        <v>6678</v>
      </c>
    </row>
    <row r="58" spans="1:9" ht="12.75" customHeight="1">
      <c r="A58" s="189" t="s">
        <v>52</v>
      </c>
      <c r="B58" s="189"/>
      <c r="C58" s="189"/>
      <c r="D58" s="189"/>
      <c r="E58" s="189"/>
      <c r="F58" s="189"/>
      <c r="G58" s="14">
        <v>51</v>
      </c>
      <c r="H58" s="22">
        <v>33708614</v>
      </c>
      <c r="I58" s="22">
        <v>19008398</v>
      </c>
    </row>
    <row r="59" spans="1:9" ht="12.75" customHeight="1">
      <c r="A59" s="189" t="s">
        <v>53</v>
      </c>
      <c r="B59" s="189"/>
      <c r="C59" s="189"/>
      <c r="D59" s="189"/>
      <c r="E59" s="189"/>
      <c r="F59" s="189"/>
      <c r="G59" s="14">
        <v>52</v>
      </c>
      <c r="H59" s="22">
        <v>0</v>
      </c>
      <c r="I59" s="22">
        <v>11273</v>
      </c>
    </row>
    <row r="60" spans="1:9" ht="12.75" customHeight="1">
      <c r="A60" s="190" t="s">
        <v>54</v>
      </c>
      <c r="B60" s="190"/>
      <c r="C60" s="190"/>
      <c r="D60" s="190"/>
      <c r="E60" s="190"/>
      <c r="F60" s="190"/>
      <c r="G60" s="15">
        <v>53</v>
      </c>
      <c r="H60" s="23">
        <f>SUM(H61:H69)</f>
        <v>38094845</v>
      </c>
      <c r="I60" s="23">
        <f>SUM(I61:I69)</f>
        <v>35594845</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25000000</v>
      </c>
      <c r="I63" s="22">
        <v>22500000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13094845</v>
      </c>
      <c r="I68" s="22">
        <v>13094845</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106629412</v>
      </c>
      <c r="I70" s="22">
        <v>80406564</v>
      </c>
    </row>
    <row r="71" spans="1:9" ht="12.75" customHeight="1">
      <c r="A71" s="206" t="s">
        <v>58</v>
      </c>
      <c r="B71" s="206"/>
      <c r="C71" s="206"/>
      <c r="D71" s="206"/>
      <c r="E71" s="206"/>
      <c r="F71" s="206"/>
      <c r="G71" s="14">
        <v>64</v>
      </c>
      <c r="H71" s="22">
        <v>2004724</v>
      </c>
      <c r="I71" s="22">
        <v>603732</v>
      </c>
    </row>
    <row r="72" spans="1:9" ht="12.75" customHeight="1">
      <c r="A72" s="191" t="s">
        <v>305</v>
      </c>
      <c r="B72" s="191"/>
      <c r="C72" s="191"/>
      <c r="D72" s="191"/>
      <c r="E72" s="191"/>
      <c r="F72" s="191"/>
      <c r="G72" s="15">
        <v>65</v>
      </c>
      <c r="H72" s="23">
        <f>H8+H9+H44+H71</f>
        <v>1103429659</v>
      </c>
      <c r="I72" s="23">
        <f>I8+I9+I44+I71</f>
        <v>1102180372</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607236198</v>
      </c>
      <c r="I75" s="102">
        <f>I76+I77+I78+I84+I85+I91+I94+I97</f>
        <v>609758976</v>
      </c>
    </row>
    <row r="76" spans="1:9" ht="12.75" customHeight="1">
      <c r="A76" s="189" t="s">
        <v>61</v>
      </c>
      <c r="B76" s="189"/>
      <c r="C76" s="189"/>
      <c r="D76" s="189"/>
      <c r="E76" s="189"/>
      <c r="F76" s="189"/>
      <c r="G76" s="14">
        <v>68</v>
      </c>
      <c r="H76" s="22">
        <v>180644000</v>
      </c>
      <c r="I76" s="22">
        <v>180644000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81107155</v>
      </c>
      <c r="I78" s="102">
        <f>SUM(I79:I83)</f>
        <v>81106934</v>
      </c>
    </row>
    <row r="79" spans="1:9" ht="12.75" customHeight="1">
      <c r="A79" s="189" t="s">
        <v>64</v>
      </c>
      <c r="B79" s="189"/>
      <c r="C79" s="189"/>
      <c r="D79" s="189"/>
      <c r="E79" s="189"/>
      <c r="F79" s="189"/>
      <c r="G79" s="14">
        <v>71</v>
      </c>
      <c r="H79" s="22">
        <v>9032200</v>
      </c>
      <c r="I79" s="22">
        <v>9032200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72074955</v>
      </c>
      <c r="I83" s="22">
        <v>72074734</v>
      </c>
    </row>
    <row r="84" spans="1:9" ht="12.75" customHeight="1">
      <c r="A84" s="207" t="s">
        <v>69</v>
      </c>
      <c r="B84" s="207"/>
      <c r="C84" s="207"/>
      <c r="D84" s="207"/>
      <c r="E84" s="207"/>
      <c r="F84" s="207"/>
      <c r="G84" s="95">
        <v>76</v>
      </c>
      <c r="H84" s="96">
        <v>0</v>
      </c>
      <c r="I84" s="96">
        <v>0</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338487570</v>
      </c>
      <c r="I91" s="23">
        <f>I92-I93</f>
        <v>345485043</v>
      </c>
    </row>
    <row r="92" spans="1:9" ht="12.75" customHeight="1">
      <c r="A92" s="189" t="s">
        <v>72</v>
      </c>
      <c r="B92" s="189"/>
      <c r="C92" s="189"/>
      <c r="D92" s="189"/>
      <c r="E92" s="189"/>
      <c r="F92" s="189"/>
      <c r="G92" s="14">
        <v>84</v>
      </c>
      <c r="H92" s="22">
        <v>338487570</v>
      </c>
      <c r="I92" s="22">
        <v>345485043</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6997473</v>
      </c>
      <c r="I94" s="23">
        <f>I95-I96</f>
        <v>2522999</v>
      </c>
    </row>
    <row r="95" spans="1:9" ht="12.75" customHeight="1">
      <c r="A95" s="189" t="s">
        <v>74</v>
      </c>
      <c r="B95" s="189"/>
      <c r="C95" s="189"/>
      <c r="D95" s="189"/>
      <c r="E95" s="189"/>
      <c r="F95" s="189"/>
      <c r="G95" s="14">
        <v>87</v>
      </c>
      <c r="H95" s="22">
        <v>6997473</v>
      </c>
      <c r="I95" s="22">
        <v>2522999</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287437937</v>
      </c>
      <c r="I105" s="23">
        <f>SUM(I106:I116)</f>
        <v>287437529</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286225701</v>
      </c>
      <c r="I111" s="22">
        <v>286225701</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1212236</v>
      </c>
      <c r="I115" s="22">
        <v>1211828</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194926704</v>
      </c>
      <c r="I117" s="23">
        <f>SUM(I118:I131)</f>
        <v>191155047</v>
      </c>
    </row>
    <row r="118" spans="1:9" ht="12.75" customHeight="1">
      <c r="A118" s="189" t="s">
        <v>83</v>
      </c>
      <c r="B118" s="189"/>
      <c r="C118" s="189"/>
      <c r="D118" s="189"/>
      <c r="E118" s="189"/>
      <c r="F118" s="189"/>
      <c r="G118" s="14">
        <v>110</v>
      </c>
      <c r="H118" s="22">
        <v>1870388</v>
      </c>
      <c r="I118" s="22">
        <v>1794793</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817032</v>
      </c>
      <c r="I123" s="22">
        <v>1109993</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173480084</v>
      </c>
      <c r="I125" s="22">
        <v>166919067</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8995674</v>
      </c>
      <c r="I127" s="22">
        <v>9135979</v>
      </c>
    </row>
    <row r="128" spans="1:9">
      <c r="A128" s="189" t="s">
        <v>95</v>
      </c>
      <c r="B128" s="189"/>
      <c r="C128" s="189"/>
      <c r="D128" s="189"/>
      <c r="E128" s="189"/>
      <c r="F128" s="189"/>
      <c r="G128" s="14">
        <v>120</v>
      </c>
      <c r="H128" s="22">
        <v>4696226</v>
      </c>
      <c r="I128" s="22">
        <v>7138403</v>
      </c>
    </row>
    <row r="129" spans="1:9">
      <c r="A129" s="189" t="s">
        <v>96</v>
      </c>
      <c r="B129" s="189"/>
      <c r="C129" s="189"/>
      <c r="D129" s="189"/>
      <c r="E129" s="189"/>
      <c r="F129" s="189"/>
      <c r="G129" s="14">
        <v>121</v>
      </c>
      <c r="H129" s="22">
        <v>231097</v>
      </c>
      <c r="I129" s="22">
        <v>229096</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4836203</v>
      </c>
      <c r="I131" s="22">
        <v>4827716</v>
      </c>
    </row>
    <row r="132" spans="1:9" ht="22.15" customHeight="1">
      <c r="A132" s="206" t="s">
        <v>99</v>
      </c>
      <c r="B132" s="206"/>
      <c r="C132" s="206"/>
      <c r="D132" s="206"/>
      <c r="E132" s="206"/>
      <c r="F132" s="206"/>
      <c r="G132" s="14">
        <v>124</v>
      </c>
      <c r="H132" s="22">
        <v>13828820</v>
      </c>
      <c r="I132" s="22">
        <v>13828820</v>
      </c>
    </row>
    <row r="133" spans="1:9" ht="12.75" customHeight="1">
      <c r="A133" s="191" t="s">
        <v>359</v>
      </c>
      <c r="B133" s="191"/>
      <c r="C133" s="191"/>
      <c r="D133" s="191"/>
      <c r="E133" s="191"/>
      <c r="F133" s="191"/>
      <c r="G133" s="15">
        <v>125</v>
      </c>
      <c r="H133" s="23">
        <f>H75+H98+H105+H117+H132</f>
        <v>1103429659</v>
      </c>
      <c r="I133" s="23">
        <f>I75+I98+I105+I117+I132</f>
        <v>1102180372</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10" zoomScaleNormal="100" zoomScaleSheetLayoutView="110" workbookViewId="0">
      <selection activeCell="Q80" sqref="Q80"/>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466</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464</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298467851</v>
      </c>
      <c r="I8" s="107">
        <f>SUM(I9:I13)</f>
        <v>298467851</v>
      </c>
      <c r="J8" s="107">
        <f>SUM(J9:J13)</f>
        <v>342101878</v>
      </c>
      <c r="K8" s="107">
        <f>SUM(K9:K13)</f>
        <v>342101878</v>
      </c>
    </row>
    <row r="9" spans="1:11" ht="12.75" customHeight="1">
      <c r="A9" s="189" t="s">
        <v>115</v>
      </c>
      <c r="B9" s="189"/>
      <c r="C9" s="189"/>
      <c r="D9" s="189"/>
      <c r="E9" s="189"/>
      <c r="F9" s="189"/>
      <c r="G9" s="14">
        <v>2</v>
      </c>
      <c r="H9" s="108">
        <v>252073640</v>
      </c>
      <c r="I9" s="108">
        <v>252073640</v>
      </c>
      <c r="J9" s="108">
        <v>266801412</v>
      </c>
      <c r="K9" s="108">
        <v>266801412</v>
      </c>
    </row>
    <row r="10" spans="1:11" ht="12.75" customHeight="1">
      <c r="A10" s="189" t="s">
        <v>116</v>
      </c>
      <c r="B10" s="189"/>
      <c r="C10" s="189"/>
      <c r="D10" s="189"/>
      <c r="E10" s="189"/>
      <c r="F10" s="189"/>
      <c r="G10" s="14">
        <v>3</v>
      </c>
      <c r="H10" s="108">
        <v>42782009</v>
      </c>
      <c r="I10" s="108">
        <v>42782009</v>
      </c>
      <c r="J10" s="108">
        <v>61635749</v>
      </c>
      <c r="K10" s="108">
        <v>61635749</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27249</v>
      </c>
      <c r="I12" s="108">
        <v>27249</v>
      </c>
      <c r="J12" s="108">
        <v>32434</v>
      </c>
      <c r="K12" s="108">
        <v>32434</v>
      </c>
    </row>
    <row r="13" spans="1:11" ht="12.75" customHeight="1">
      <c r="A13" s="189" t="s">
        <v>119</v>
      </c>
      <c r="B13" s="189"/>
      <c r="C13" s="189"/>
      <c r="D13" s="189"/>
      <c r="E13" s="189"/>
      <c r="F13" s="189"/>
      <c r="G13" s="14">
        <v>6</v>
      </c>
      <c r="H13" s="108">
        <v>3584953</v>
      </c>
      <c r="I13" s="108">
        <v>3584953</v>
      </c>
      <c r="J13" s="108">
        <v>13632283</v>
      </c>
      <c r="K13" s="108">
        <v>13632283</v>
      </c>
    </row>
    <row r="14" spans="1:11" ht="12.75" customHeight="1">
      <c r="A14" s="224" t="s">
        <v>361</v>
      </c>
      <c r="B14" s="224"/>
      <c r="C14" s="224"/>
      <c r="D14" s="224"/>
      <c r="E14" s="224"/>
      <c r="F14" s="224"/>
      <c r="G14" s="15">
        <v>7</v>
      </c>
      <c r="H14" s="107">
        <f>H15+H16+H20+H24+H25+H26+H29+H36</f>
        <v>293731688</v>
      </c>
      <c r="I14" s="107">
        <f>I15+I16+I20+I24+I25+I26+I29+I36</f>
        <v>293731688</v>
      </c>
      <c r="J14" s="107">
        <f>J15+J16+J20+J24+J25+J26+J29+J36</f>
        <v>338090025</v>
      </c>
      <c r="K14" s="107">
        <f>K15+K16+K20+K24+K25+K26+K29+K36</f>
        <v>338090025</v>
      </c>
    </row>
    <row r="15" spans="1:11" ht="12.75" customHeight="1">
      <c r="A15" s="189" t="s">
        <v>104</v>
      </c>
      <c r="B15" s="189"/>
      <c r="C15" s="189"/>
      <c r="D15" s="189"/>
      <c r="E15" s="189"/>
      <c r="F15" s="189"/>
      <c r="G15" s="14">
        <v>8</v>
      </c>
      <c r="H15" s="108">
        <v>-10338115</v>
      </c>
      <c r="I15" s="108">
        <v>-10338115</v>
      </c>
      <c r="J15" s="108">
        <v>-19015948</v>
      </c>
      <c r="K15" s="108">
        <v>-19015948</v>
      </c>
    </row>
    <row r="16" spans="1:11" ht="12.75" customHeight="1">
      <c r="A16" s="190" t="s">
        <v>441</v>
      </c>
      <c r="B16" s="190"/>
      <c r="C16" s="190"/>
      <c r="D16" s="190"/>
      <c r="E16" s="190"/>
      <c r="F16" s="190"/>
      <c r="G16" s="15">
        <v>9</v>
      </c>
      <c r="H16" s="107">
        <f>SUM(H17:H19)</f>
        <v>224394439</v>
      </c>
      <c r="I16" s="107">
        <f>SUM(I17:I19)</f>
        <v>224394439</v>
      </c>
      <c r="J16" s="107">
        <f>SUM(J17:J19)</f>
        <v>276825379</v>
      </c>
      <c r="K16" s="107">
        <f>SUM(K17:K19)</f>
        <v>276825379</v>
      </c>
    </row>
    <row r="17" spans="1:11" ht="12.75" customHeight="1">
      <c r="A17" s="225" t="s">
        <v>120</v>
      </c>
      <c r="B17" s="225"/>
      <c r="C17" s="225"/>
      <c r="D17" s="225"/>
      <c r="E17" s="225"/>
      <c r="F17" s="225"/>
      <c r="G17" s="14">
        <v>10</v>
      </c>
      <c r="H17" s="108">
        <v>181642864</v>
      </c>
      <c r="I17" s="108">
        <v>181642864</v>
      </c>
      <c r="J17" s="108">
        <v>228962260</v>
      </c>
      <c r="K17" s="108">
        <v>228962260</v>
      </c>
    </row>
    <row r="18" spans="1:11" ht="12.75" customHeight="1">
      <c r="A18" s="225" t="s">
        <v>121</v>
      </c>
      <c r="B18" s="225"/>
      <c r="C18" s="225"/>
      <c r="D18" s="225"/>
      <c r="E18" s="225"/>
      <c r="F18" s="225"/>
      <c r="G18" s="14">
        <v>11</v>
      </c>
      <c r="H18" s="108">
        <v>6451031</v>
      </c>
      <c r="I18" s="108">
        <v>6451031</v>
      </c>
      <c r="J18" s="108">
        <v>7342243</v>
      </c>
      <c r="K18" s="108">
        <v>7342243</v>
      </c>
    </row>
    <row r="19" spans="1:11" ht="12.75" customHeight="1">
      <c r="A19" s="225" t="s">
        <v>122</v>
      </c>
      <c r="B19" s="225"/>
      <c r="C19" s="225"/>
      <c r="D19" s="225"/>
      <c r="E19" s="225"/>
      <c r="F19" s="225"/>
      <c r="G19" s="14">
        <v>12</v>
      </c>
      <c r="H19" s="108">
        <v>36300544</v>
      </c>
      <c r="I19" s="108">
        <v>36300544</v>
      </c>
      <c r="J19" s="108">
        <v>40520876</v>
      </c>
      <c r="K19" s="108">
        <v>40520876</v>
      </c>
    </row>
    <row r="20" spans="1:11" ht="12.75" customHeight="1">
      <c r="A20" s="190" t="s">
        <v>442</v>
      </c>
      <c r="B20" s="190"/>
      <c r="C20" s="190"/>
      <c r="D20" s="190"/>
      <c r="E20" s="190"/>
      <c r="F20" s="190"/>
      <c r="G20" s="15">
        <v>13</v>
      </c>
      <c r="H20" s="107">
        <f>SUM(H21:H23)</f>
        <v>33099335</v>
      </c>
      <c r="I20" s="107">
        <f>SUM(I21:I23)</f>
        <v>33099335</v>
      </c>
      <c r="J20" s="107">
        <f>SUM(J21:J23)</f>
        <v>37284502</v>
      </c>
      <c r="K20" s="107">
        <f>SUM(K21:K23)</f>
        <v>37284502</v>
      </c>
    </row>
    <row r="21" spans="1:11" ht="12.75" customHeight="1">
      <c r="A21" s="225" t="s">
        <v>105</v>
      </c>
      <c r="B21" s="225"/>
      <c r="C21" s="225"/>
      <c r="D21" s="225"/>
      <c r="E21" s="225"/>
      <c r="F21" s="225"/>
      <c r="G21" s="14">
        <v>14</v>
      </c>
      <c r="H21" s="108">
        <v>21985693</v>
      </c>
      <c r="I21" s="108">
        <v>21985693</v>
      </c>
      <c r="J21" s="108">
        <v>24203236</v>
      </c>
      <c r="K21" s="108">
        <v>24203236</v>
      </c>
    </row>
    <row r="22" spans="1:11" ht="12.75" customHeight="1">
      <c r="A22" s="225" t="s">
        <v>106</v>
      </c>
      <c r="B22" s="225"/>
      <c r="C22" s="225"/>
      <c r="D22" s="225"/>
      <c r="E22" s="225"/>
      <c r="F22" s="225"/>
      <c r="G22" s="14">
        <v>15</v>
      </c>
      <c r="H22" s="108">
        <v>6756700</v>
      </c>
      <c r="I22" s="108">
        <v>6756700</v>
      </c>
      <c r="J22" s="108">
        <v>8051184</v>
      </c>
      <c r="K22" s="108">
        <v>8051184</v>
      </c>
    </row>
    <row r="23" spans="1:11" ht="12.75" customHeight="1">
      <c r="A23" s="225" t="s">
        <v>107</v>
      </c>
      <c r="B23" s="225"/>
      <c r="C23" s="225"/>
      <c r="D23" s="225"/>
      <c r="E23" s="225"/>
      <c r="F23" s="225"/>
      <c r="G23" s="14">
        <v>16</v>
      </c>
      <c r="H23" s="108">
        <v>4356942</v>
      </c>
      <c r="I23" s="108">
        <v>4356942</v>
      </c>
      <c r="J23" s="108">
        <v>5030082</v>
      </c>
      <c r="K23" s="108">
        <v>5030082</v>
      </c>
    </row>
    <row r="24" spans="1:11" ht="12.75" customHeight="1">
      <c r="A24" s="189" t="s">
        <v>108</v>
      </c>
      <c r="B24" s="189"/>
      <c r="C24" s="189"/>
      <c r="D24" s="189"/>
      <c r="E24" s="189"/>
      <c r="F24" s="189"/>
      <c r="G24" s="14">
        <v>17</v>
      </c>
      <c r="H24" s="108">
        <v>12535165</v>
      </c>
      <c r="I24" s="108">
        <v>12535165</v>
      </c>
      <c r="J24" s="108">
        <v>10276798</v>
      </c>
      <c r="K24" s="108">
        <v>10276798</v>
      </c>
    </row>
    <row r="25" spans="1:11" ht="12.75" customHeight="1">
      <c r="A25" s="189" t="s">
        <v>109</v>
      </c>
      <c r="B25" s="189"/>
      <c r="C25" s="189"/>
      <c r="D25" s="189"/>
      <c r="E25" s="189"/>
      <c r="F25" s="189"/>
      <c r="G25" s="14">
        <v>18</v>
      </c>
      <c r="H25" s="108">
        <v>7868131</v>
      </c>
      <c r="I25" s="108">
        <v>7868131</v>
      </c>
      <c r="J25" s="108">
        <v>7111146</v>
      </c>
      <c r="K25" s="108">
        <v>7111146</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26172733</v>
      </c>
      <c r="I36" s="108">
        <v>26172733</v>
      </c>
      <c r="J36" s="108">
        <v>25608148</v>
      </c>
      <c r="K36" s="108">
        <v>25608148</v>
      </c>
    </row>
    <row r="37" spans="1:11" ht="12.75" customHeight="1">
      <c r="A37" s="224" t="s">
        <v>362</v>
      </c>
      <c r="B37" s="224"/>
      <c r="C37" s="224"/>
      <c r="D37" s="224"/>
      <c r="E37" s="224"/>
      <c r="F37" s="224"/>
      <c r="G37" s="15">
        <v>30</v>
      </c>
      <c r="H37" s="107">
        <f>SUM(H38:H47)</f>
        <v>129613</v>
      </c>
      <c r="I37" s="107">
        <f>SUM(I38:I47)</f>
        <v>129613</v>
      </c>
      <c r="J37" s="107">
        <f>SUM(J38:J47)</f>
        <v>125028</v>
      </c>
      <c r="K37" s="107">
        <f>SUM(K38:K47)</f>
        <v>125028</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109176</v>
      </c>
      <c r="I40" s="108">
        <v>109176</v>
      </c>
      <c r="J40" s="108">
        <v>120625</v>
      </c>
      <c r="K40" s="108">
        <v>120625</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1785</v>
      </c>
      <c r="I44" s="108">
        <v>1785</v>
      </c>
      <c r="J44" s="108">
        <v>409</v>
      </c>
      <c r="K44" s="108">
        <v>409</v>
      </c>
    </row>
    <row r="45" spans="1:11" ht="12.75" customHeight="1">
      <c r="A45" s="189" t="s">
        <v>138</v>
      </c>
      <c r="B45" s="189"/>
      <c r="C45" s="189"/>
      <c r="D45" s="189"/>
      <c r="E45" s="189"/>
      <c r="F45" s="189"/>
      <c r="G45" s="14">
        <v>38</v>
      </c>
      <c r="H45" s="108">
        <v>18652</v>
      </c>
      <c r="I45" s="108">
        <v>18652</v>
      </c>
      <c r="J45" s="108">
        <v>3994</v>
      </c>
      <c r="K45" s="108">
        <v>3994</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1114236</v>
      </c>
      <c r="I48" s="107">
        <f>SUM(I49:I55)</f>
        <v>1114236</v>
      </c>
      <c r="J48" s="107">
        <f>SUM(J49:J55)</f>
        <v>1060053</v>
      </c>
      <c r="K48" s="107">
        <f>SUM(K49:K55)</f>
        <v>1060053</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1074931</v>
      </c>
      <c r="I51" s="108">
        <v>1074931</v>
      </c>
      <c r="J51" s="108">
        <v>1003105</v>
      </c>
      <c r="K51" s="108">
        <v>1003105</v>
      </c>
    </row>
    <row r="52" spans="1:11" ht="12.75" customHeight="1">
      <c r="A52" s="228" t="s">
        <v>144</v>
      </c>
      <c r="B52" s="228"/>
      <c r="C52" s="228"/>
      <c r="D52" s="228"/>
      <c r="E52" s="228"/>
      <c r="F52" s="228"/>
      <c r="G52" s="14">
        <v>45</v>
      </c>
      <c r="H52" s="108">
        <v>39305</v>
      </c>
      <c r="I52" s="108">
        <v>39305</v>
      </c>
      <c r="J52" s="108">
        <v>56948</v>
      </c>
      <c r="K52" s="108">
        <v>56948</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298597464</v>
      </c>
      <c r="I60" s="107">
        <f>I8+I37+I56+I57</f>
        <v>298597464</v>
      </c>
      <c r="J60" s="107">
        <f>J8+J37+J56+J57</f>
        <v>342226906</v>
      </c>
      <c r="K60" s="107">
        <f>K8+K37+K56+K57</f>
        <v>342226906</v>
      </c>
    </row>
    <row r="61" spans="1:11" ht="12.75" customHeight="1">
      <c r="A61" s="224" t="s">
        <v>365</v>
      </c>
      <c r="B61" s="224"/>
      <c r="C61" s="224"/>
      <c r="D61" s="224"/>
      <c r="E61" s="224"/>
      <c r="F61" s="224"/>
      <c r="G61" s="15">
        <v>54</v>
      </c>
      <c r="H61" s="107">
        <f>H14+H48+H58+H59</f>
        <v>294845924</v>
      </c>
      <c r="I61" s="107">
        <f>I14+I48+I58+I59</f>
        <v>294845924</v>
      </c>
      <c r="J61" s="107">
        <f>J14+J48+J58+J59</f>
        <v>339150078</v>
      </c>
      <c r="K61" s="107">
        <f>K14+K48+K58+K59</f>
        <v>339150078</v>
      </c>
    </row>
    <row r="62" spans="1:11" ht="12.75" customHeight="1">
      <c r="A62" s="224" t="s">
        <v>366</v>
      </c>
      <c r="B62" s="224"/>
      <c r="C62" s="224"/>
      <c r="D62" s="224"/>
      <c r="E62" s="224"/>
      <c r="F62" s="224"/>
      <c r="G62" s="15">
        <v>55</v>
      </c>
      <c r="H62" s="107">
        <f>H60-H61</f>
        <v>3751540</v>
      </c>
      <c r="I62" s="107">
        <f>I60-I61</f>
        <v>3751540</v>
      </c>
      <c r="J62" s="107">
        <f>J60-J61</f>
        <v>3076828</v>
      </c>
      <c r="K62" s="107">
        <f>K60-K61</f>
        <v>3076828</v>
      </c>
    </row>
    <row r="63" spans="1:11" ht="12.75" customHeight="1">
      <c r="A63" s="229" t="s">
        <v>367</v>
      </c>
      <c r="B63" s="229"/>
      <c r="C63" s="229"/>
      <c r="D63" s="229"/>
      <c r="E63" s="229"/>
      <c r="F63" s="229"/>
      <c r="G63" s="15">
        <v>56</v>
      </c>
      <c r="H63" s="107">
        <f>+IF((H60-H61)&gt;0,(H60-H61),0)</f>
        <v>3751540</v>
      </c>
      <c r="I63" s="107">
        <f>+IF((I60-I61)&gt;0,(I60-I61),0)</f>
        <v>3751540</v>
      </c>
      <c r="J63" s="107">
        <f>+IF((J60-J61)&gt;0,(J60-J61),0)</f>
        <v>3076828</v>
      </c>
      <c r="K63" s="107">
        <f>+IF((K60-K61)&gt;0,(K60-K61),0)</f>
        <v>3076828</v>
      </c>
    </row>
    <row r="64" spans="1:11" ht="12.75" customHeight="1">
      <c r="A64" s="229" t="s">
        <v>368</v>
      </c>
      <c r="B64" s="229"/>
      <c r="C64" s="229"/>
      <c r="D64" s="229"/>
      <c r="E64" s="229"/>
      <c r="F64" s="229"/>
      <c r="G64" s="15">
        <v>57</v>
      </c>
      <c r="H64" s="107">
        <f>+IF((H60-H61)&lt;0,(H60-H61),0)</f>
        <v>0</v>
      </c>
      <c r="I64" s="107">
        <f>+IF((I60-I61)&lt;0,(I60-I61),0)</f>
        <v>0</v>
      </c>
      <c r="J64" s="107">
        <f>+IF((J60-J61)&lt;0,(J60-J61),0)</f>
        <v>0</v>
      </c>
      <c r="K64" s="107">
        <f>+IF((K60-K61)&lt;0,(K60-K61),0)</f>
        <v>0</v>
      </c>
    </row>
    <row r="65" spans="1:11" ht="12.75" customHeight="1">
      <c r="A65" s="230" t="s">
        <v>111</v>
      </c>
      <c r="B65" s="230"/>
      <c r="C65" s="230"/>
      <c r="D65" s="230"/>
      <c r="E65" s="230"/>
      <c r="F65" s="230"/>
      <c r="G65" s="14">
        <v>58</v>
      </c>
      <c r="H65" s="108">
        <v>675277</v>
      </c>
      <c r="I65" s="108">
        <v>675277</v>
      </c>
      <c r="J65" s="108">
        <v>553829</v>
      </c>
      <c r="K65" s="108">
        <v>553829</v>
      </c>
    </row>
    <row r="66" spans="1:11" ht="12.75" customHeight="1">
      <c r="A66" s="224" t="s">
        <v>369</v>
      </c>
      <c r="B66" s="224"/>
      <c r="C66" s="224"/>
      <c r="D66" s="224"/>
      <c r="E66" s="224"/>
      <c r="F66" s="224"/>
      <c r="G66" s="15">
        <v>59</v>
      </c>
      <c r="H66" s="107">
        <f>H62-H65</f>
        <v>3076263</v>
      </c>
      <c r="I66" s="107">
        <f>I62-I65</f>
        <v>3076263</v>
      </c>
      <c r="J66" s="107">
        <f>J62-J65</f>
        <v>2522999</v>
      </c>
      <c r="K66" s="107">
        <f>K62-K65</f>
        <v>2522999</v>
      </c>
    </row>
    <row r="67" spans="1:11" ht="12.75" customHeight="1">
      <c r="A67" s="229" t="s">
        <v>370</v>
      </c>
      <c r="B67" s="229"/>
      <c r="C67" s="229"/>
      <c r="D67" s="229"/>
      <c r="E67" s="229"/>
      <c r="F67" s="229"/>
      <c r="G67" s="15">
        <v>60</v>
      </c>
      <c r="H67" s="107">
        <f>+IF((H62-H65)&gt;0,(H62-H65),0)</f>
        <v>3076263</v>
      </c>
      <c r="I67" s="107">
        <f>+IF((I62-I65)&gt;0,(I62-I65),0)</f>
        <v>3076263</v>
      </c>
      <c r="J67" s="107">
        <f>+IF((J62-J65)&gt;0,(J62-J65),0)</f>
        <v>2522999</v>
      </c>
      <c r="K67" s="107">
        <f>+IF((K62-K65)&gt;0,(K62-K65),0)</f>
        <v>2522999</v>
      </c>
    </row>
    <row r="68" spans="1:11" ht="12.75" customHeight="1">
      <c r="A68" s="229" t="s">
        <v>371</v>
      </c>
      <c r="B68" s="229"/>
      <c r="C68" s="229"/>
      <c r="D68" s="229"/>
      <c r="E68" s="229"/>
      <c r="F68" s="229"/>
      <c r="G68" s="15">
        <v>61</v>
      </c>
      <c r="H68" s="107">
        <f>+IF((H62-H65)&lt;0,(H62-H65),0)</f>
        <v>0</v>
      </c>
      <c r="I68" s="107">
        <f>+IF((I62-I65)&lt;0,(I62-I65),0)</f>
        <v>0</v>
      </c>
      <c r="J68" s="107">
        <f>+IF((J62-J65)&lt;0,(J62-J65),0)</f>
        <v>0</v>
      </c>
      <c r="K68" s="107">
        <f>+IF((K62-K65)&lt;0,(K62-K65),0)</f>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3076263</v>
      </c>
      <c r="I89" s="111">
        <v>3076263</v>
      </c>
      <c r="J89" s="111">
        <v>2522999</v>
      </c>
      <c r="K89" s="111">
        <v>2522999</v>
      </c>
    </row>
    <row r="90" spans="1:11" ht="24" customHeight="1">
      <c r="A90" s="191" t="s">
        <v>438</v>
      </c>
      <c r="B90" s="191"/>
      <c r="C90" s="191"/>
      <c r="D90" s="191"/>
      <c r="E90" s="191"/>
      <c r="F90" s="191"/>
      <c r="G90" s="15">
        <v>79</v>
      </c>
      <c r="H90" s="128">
        <f>H91+H98</f>
        <v>0</v>
      </c>
      <c r="I90" s="128">
        <f>I91+I98</f>
        <v>0</v>
      </c>
      <c r="J90" s="128">
        <f>J91+J98</f>
        <v>0</v>
      </c>
      <c r="K90" s="128">
        <f>K91+K98</f>
        <v>0</v>
      </c>
    </row>
    <row r="91" spans="1:11" ht="24" customHeight="1">
      <c r="A91" s="239" t="s">
        <v>445</v>
      </c>
      <c r="B91" s="239"/>
      <c r="C91" s="239"/>
      <c r="D91" s="239"/>
      <c r="E91" s="239"/>
      <c r="F91" s="239"/>
      <c r="G91" s="15">
        <v>80</v>
      </c>
      <c r="H91" s="128">
        <f>SUM(H92:H96)</f>
        <v>0</v>
      </c>
      <c r="I91" s="128">
        <f>SUM(I92:I96)</f>
        <v>0</v>
      </c>
      <c r="J91" s="128">
        <f>SUM(J92:J96)</f>
        <v>0</v>
      </c>
      <c r="K91" s="128">
        <f>SUM(K92:K96)</f>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SUM(J99:J106)</f>
        <v>0</v>
      </c>
      <c r="K98" s="128">
        <f>SUM(K99:K106)</f>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J91+J98-J107-J97</f>
        <v>0</v>
      </c>
      <c r="K108" s="128">
        <f>K91+K98-K107-K97</f>
        <v>0</v>
      </c>
    </row>
    <row r="109" spans="1:11" ht="12.75" customHeight="1">
      <c r="A109" s="191" t="s">
        <v>394</v>
      </c>
      <c r="B109" s="191"/>
      <c r="C109" s="191"/>
      <c r="D109" s="191"/>
      <c r="E109" s="191"/>
      <c r="F109" s="191"/>
      <c r="G109" s="15">
        <v>98</v>
      </c>
      <c r="H109" s="110">
        <f>H89+H108</f>
        <v>3076263</v>
      </c>
      <c r="I109" s="110">
        <f>I89+I108</f>
        <v>3076263</v>
      </c>
      <c r="J109" s="110">
        <f>J89+J108</f>
        <v>2522999</v>
      </c>
      <c r="K109" s="110">
        <f>K89+K108</f>
        <v>2522999</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Q68" sqref="Q68"/>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466</v>
      </c>
      <c r="B2" s="195"/>
      <c r="C2" s="195"/>
      <c r="D2" s="195"/>
      <c r="E2" s="195"/>
      <c r="F2" s="195"/>
      <c r="G2" s="195"/>
      <c r="H2" s="195"/>
      <c r="I2" s="195"/>
    </row>
    <row r="3" spans="1:9">
      <c r="A3" s="245" t="s">
        <v>282</v>
      </c>
      <c r="B3" s="246"/>
      <c r="C3" s="246"/>
      <c r="D3" s="246"/>
      <c r="E3" s="246"/>
      <c r="F3" s="246"/>
      <c r="G3" s="246"/>
      <c r="H3" s="246"/>
      <c r="I3" s="246"/>
    </row>
    <row r="4" spans="1:9">
      <c r="A4" s="244" t="s">
        <v>464</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3751540</v>
      </c>
      <c r="I8" s="123">
        <v>3076828</v>
      </c>
    </row>
    <row r="9" spans="1:9" ht="12.75" customHeight="1">
      <c r="A9" s="248" t="s">
        <v>171</v>
      </c>
      <c r="B9" s="248"/>
      <c r="C9" s="248"/>
      <c r="D9" s="248"/>
      <c r="E9" s="248"/>
      <c r="F9" s="248"/>
      <c r="G9" s="124">
        <v>2</v>
      </c>
      <c r="H9" s="125">
        <f>H10+H11+H12+H13+H14+H15+H16+H17</f>
        <v>13026017</v>
      </c>
      <c r="I9" s="125">
        <f>I10+I11+I12+I13+I14+I15+I16+I17</f>
        <v>11668577</v>
      </c>
    </row>
    <row r="10" spans="1:9" ht="12.75" customHeight="1">
      <c r="A10" s="225" t="s">
        <v>172</v>
      </c>
      <c r="B10" s="225"/>
      <c r="C10" s="225"/>
      <c r="D10" s="225"/>
      <c r="E10" s="225"/>
      <c r="F10" s="225"/>
      <c r="G10" s="122">
        <v>3</v>
      </c>
      <c r="H10" s="123">
        <v>12535165</v>
      </c>
      <c r="I10" s="123">
        <v>10276798</v>
      </c>
    </row>
    <row r="11" spans="1:9" ht="22.15" customHeight="1">
      <c r="A11" s="225" t="s">
        <v>173</v>
      </c>
      <c r="B11" s="225"/>
      <c r="C11" s="225"/>
      <c r="D11" s="225"/>
      <c r="E11" s="225"/>
      <c r="F11" s="225"/>
      <c r="G11" s="122">
        <v>4</v>
      </c>
      <c r="H11" s="123">
        <v>0</v>
      </c>
      <c r="I11" s="123">
        <v>-8992</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490852</v>
      </c>
      <c r="I17" s="123">
        <v>1400771</v>
      </c>
    </row>
    <row r="18" spans="1:9" ht="28.15" customHeight="1">
      <c r="A18" s="247" t="s">
        <v>307</v>
      </c>
      <c r="B18" s="247"/>
      <c r="C18" s="247"/>
      <c r="D18" s="247"/>
      <c r="E18" s="247"/>
      <c r="F18" s="247"/>
      <c r="G18" s="124">
        <v>11</v>
      </c>
      <c r="H18" s="125">
        <f>H8+H9</f>
        <v>16777557</v>
      </c>
      <c r="I18" s="125">
        <f>I8+I9</f>
        <v>14745405</v>
      </c>
    </row>
    <row r="19" spans="1:9" ht="12.75" customHeight="1">
      <c r="A19" s="248" t="s">
        <v>180</v>
      </c>
      <c r="B19" s="248"/>
      <c r="C19" s="248"/>
      <c r="D19" s="248"/>
      <c r="E19" s="248"/>
      <c r="F19" s="248"/>
      <c r="G19" s="124">
        <v>12</v>
      </c>
      <c r="H19" s="125">
        <f>H20+H21+H22+H23</f>
        <v>2663427</v>
      </c>
      <c r="I19" s="125">
        <f>I20+I21+I22+I23</f>
        <v>-18751315</v>
      </c>
    </row>
    <row r="20" spans="1:9" ht="12.75" customHeight="1">
      <c r="A20" s="225" t="s">
        <v>181</v>
      </c>
      <c r="B20" s="225"/>
      <c r="C20" s="225"/>
      <c r="D20" s="225"/>
      <c r="E20" s="225"/>
      <c r="F20" s="225"/>
      <c r="G20" s="122">
        <v>13</v>
      </c>
      <c r="H20" s="123">
        <v>7138678</v>
      </c>
      <c r="I20" s="123">
        <v>1037393</v>
      </c>
    </row>
    <row r="21" spans="1:9" ht="12.75" customHeight="1">
      <c r="A21" s="225" t="s">
        <v>182</v>
      </c>
      <c r="B21" s="225"/>
      <c r="C21" s="225"/>
      <c r="D21" s="225"/>
      <c r="E21" s="225"/>
      <c r="F21" s="225"/>
      <c r="G21" s="122">
        <v>14</v>
      </c>
      <c r="H21" s="123">
        <v>-14217985</v>
      </c>
      <c r="I21" s="123">
        <v>-10507104</v>
      </c>
    </row>
    <row r="22" spans="1:9" ht="12.75" customHeight="1">
      <c r="A22" s="225" t="s">
        <v>183</v>
      </c>
      <c r="B22" s="225"/>
      <c r="C22" s="225"/>
      <c r="D22" s="225"/>
      <c r="E22" s="225"/>
      <c r="F22" s="225"/>
      <c r="G22" s="122">
        <v>15</v>
      </c>
      <c r="H22" s="123">
        <v>9853695</v>
      </c>
      <c r="I22" s="123">
        <v>-9277610</v>
      </c>
    </row>
    <row r="23" spans="1:9" ht="12.75" customHeight="1">
      <c r="A23" s="225" t="s">
        <v>184</v>
      </c>
      <c r="B23" s="225"/>
      <c r="C23" s="225"/>
      <c r="D23" s="225"/>
      <c r="E23" s="225"/>
      <c r="F23" s="225"/>
      <c r="G23" s="122">
        <v>16</v>
      </c>
      <c r="H23" s="123">
        <v>-110961</v>
      </c>
      <c r="I23" s="123">
        <v>-3994</v>
      </c>
    </row>
    <row r="24" spans="1:9" ht="12.75" customHeight="1">
      <c r="A24" s="247" t="s">
        <v>185</v>
      </c>
      <c r="B24" s="247"/>
      <c r="C24" s="247"/>
      <c r="D24" s="247"/>
      <c r="E24" s="247"/>
      <c r="F24" s="247"/>
      <c r="G24" s="124">
        <v>17</v>
      </c>
      <c r="H24" s="125">
        <f>H18+H19</f>
        <v>19440984</v>
      </c>
      <c r="I24" s="125">
        <f>I18+I19</f>
        <v>-4005910</v>
      </c>
    </row>
    <row r="25" spans="1:9" ht="12.75" customHeight="1">
      <c r="A25" s="189" t="s">
        <v>186</v>
      </c>
      <c r="B25" s="189"/>
      <c r="C25" s="189"/>
      <c r="D25" s="189"/>
      <c r="E25" s="189"/>
      <c r="F25" s="189"/>
      <c r="G25" s="122">
        <v>18</v>
      </c>
      <c r="H25" s="123">
        <v>-1074931</v>
      </c>
      <c r="I25" s="123">
        <v>-1003105</v>
      </c>
    </row>
    <row r="26" spans="1:9" ht="12.75" customHeight="1">
      <c r="A26" s="189" t="s">
        <v>187</v>
      </c>
      <c r="B26" s="189"/>
      <c r="C26" s="189"/>
      <c r="D26" s="189"/>
      <c r="E26" s="189"/>
      <c r="F26" s="189"/>
      <c r="G26" s="122">
        <v>19</v>
      </c>
      <c r="H26" s="123">
        <v>-467309</v>
      </c>
      <c r="I26" s="123">
        <v>-3274618</v>
      </c>
    </row>
    <row r="27" spans="1:9" ht="25.9" customHeight="1">
      <c r="A27" s="252" t="s">
        <v>188</v>
      </c>
      <c r="B27" s="252"/>
      <c r="C27" s="252"/>
      <c r="D27" s="252"/>
      <c r="E27" s="252"/>
      <c r="F27" s="252"/>
      <c r="G27" s="124">
        <v>20</v>
      </c>
      <c r="H27" s="125">
        <f>H24+H25+H26</f>
        <v>17898744</v>
      </c>
      <c r="I27" s="125">
        <f>I24+I25+I26</f>
        <v>-8283633</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8992</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110961</v>
      </c>
      <c r="I31" s="126">
        <v>3994</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2500000</v>
      </c>
      <c r="I33" s="126">
        <v>2500000</v>
      </c>
    </row>
    <row r="34" spans="1:9" ht="12.75" customHeight="1">
      <c r="A34" s="189" t="s">
        <v>195</v>
      </c>
      <c r="B34" s="189"/>
      <c r="C34" s="189"/>
      <c r="D34" s="189"/>
      <c r="E34" s="189"/>
      <c r="F34" s="189"/>
      <c r="G34" s="122">
        <v>26</v>
      </c>
      <c r="H34" s="126">
        <v>595935</v>
      </c>
      <c r="I34" s="126">
        <v>15288</v>
      </c>
    </row>
    <row r="35" spans="1:9" ht="26.45" customHeight="1">
      <c r="A35" s="247" t="s">
        <v>196</v>
      </c>
      <c r="B35" s="247"/>
      <c r="C35" s="247"/>
      <c r="D35" s="247"/>
      <c r="E35" s="247"/>
      <c r="F35" s="247"/>
      <c r="G35" s="124">
        <v>27</v>
      </c>
      <c r="H35" s="127">
        <f>H29+H30+H31+H32+H33+H34</f>
        <v>3206896</v>
      </c>
      <c r="I35" s="127">
        <f>I29+I30+I31+I32+I33+I34</f>
        <v>2528274</v>
      </c>
    </row>
    <row r="36" spans="1:9" ht="22.9" customHeight="1">
      <c r="A36" s="189" t="s">
        <v>197</v>
      </c>
      <c r="B36" s="189"/>
      <c r="C36" s="189"/>
      <c r="D36" s="189"/>
      <c r="E36" s="189"/>
      <c r="F36" s="189"/>
      <c r="G36" s="122">
        <v>28</v>
      </c>
      <c r="H36" s="126">
        <v>-6161835</v>
      </c>
      <c r="I36" s="126">
        <v>-20285497</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-15902619</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7" t="s">
        <v>202</v>
      </c>
      <c r="B41" s="247"/>
      <c r="C41" s="247"/>
      <c r="D41" s="247"/>
      <c r="E41" s="247"/>
      <c r="F41" s="247"/>
      <c r="G41" s="124">
        <v>33</v>
      </c>
      <c r="H41" s="127">
        <f>H36+H37+H38+H39+H40</f>
        <v>-22064454</v>
      </c>
      <c r="I41" s="127">
        <f>I36+I37+I38+I39+I40</f>
        <v>-20285497</v>
      </c>
    </row>
    <row r="42" spans="1:9" ht="29.45" customHeight="1">
      <c r="A42" s="252" t="s">
        <v>203</v>
      </c>
      <c r="B42" s="252"/>
      <c r="C42" s="252"/>
      <c r="D42" s="252"/>
      <c r="E42" s="252"/>
      <c r="F42" s="252"/>
      <c r="G42" s="124">
        <v>34</v>
      </c>
      <c r="H42" s="127">
        <f>H35+H41</f>
        <v>-18857558</v>
      </c>
      <c r="I42" s="127">
        <f>I35+I41</f>
        <v>-17757223</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0</v>
      </c>
      <c r="I48" s="127">
        <f>I44+I45+I46+I47</f>
        <v>0</v>
      </c>
    </row>
    <row r="49" spans="1:9" ht="24.6" customHeight="1">
      <c r="A49" s="189" t="s">
        <v>306</v>
      </c>
      <c r="B49" s="189"/>
      <c r="C49" s="189"/>
      <c r="D49" s="189"/>
      <c r="E49" s="189"/>
      <c r="F49" s="189"/>
      <c r="G49" s="122">
        <v>40</v>
      </c>
      <c r="H49" s="126">
        <v>-4079861</v>
      </c>
      <c r="I49" s="126">
        <v>0</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-199978</v>
      </c>
      <c r="I51" s="126">
        <v>-181584</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-1217</v>
      </c>
      <c r="I53" s="126">
        <v>-408</v>
      </c>
    </row>
    <row r="54" spans="1:9" ht="30.6" customHeight="1">
      <c r="A54" s="247" t="s">
        <v>214</v>
      </c>
      <c r="B54" s="247"/>
      <c r="C54" s="247"/>
      <c r="D54" s="247"/>
      <c r="E54" s="247"/>
      <c r="F54" s="247"/>
      <c r="G54" s="124">
        <v>45</v>
      </c>
      <c r="H54" s="127">
        <f>H49+H50+H51+H52+H53</f>
        <v>-4281056</v>
      </c>
      <c r="I54" s="127">
        <f>I49+I50+I51+I52+I53</f>
        <v>-181992</v>
      </c>
    </row>
    <row r="55" spans="1:9" ht="29.45" customHeight="1">
      <c r="A55" s="252" t="s">
        <v>215</v>
      </c>
      <c r="B55" s="252"/>
      <c r="C55" s="252"/>
      <c r="D55" s="252"/>
      <c r="E55" s="252"/>
      <c r="F55" s="252"/>
      <c r="G55" s="124">
        <v>46</v>
      </c>
      <c r="H55" s="127">
        <f>H48+H54</f>
        <v>-4281056</v>
      </c>
      <c r="I55" s="127">
        <f>I48+I54</f>
        <v>-181992</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-5239870</v>
      </c>
      <c r="I57" s="127">
        <f>I27+I42+I55+I56</f>
        <v>-26222848</v>
      </c>
    </row>
    <row r="58" spans="1:9">
      <c r="A58" s="253" t="s">
        <v>218</v>
      </c>
      <c r="B58" s="253"/>
      <c r="C58" s="253"/>
      <c r="D58" s="253"/>
      <c r="E58" s="253"/>
      <c r="F58" s="253"/>
      <c r="G58" s="122">
        <v>49</v>
      </c>
      <c r="H58" s="126">
        <v>22063007</v>
      </c>
      <c r="I58" s="126">
        <v>106629412</v>
      </c>
    </row>
    <row r="59" spans="1:9" ht="31.15" customHeight="1">
      <c r="A59" s="252" t="s">
        <v>219</v>
      </c>
      <c r="B59" s="252"/>
      <c r="C59" s="252"/>
      <c r="D59" s="252"/>
      <c r="E59" s="252"/>
      <c r="F59" s="252"/>
      <c r="G59" s="124">
        <v>50</v>
      </c>
      <c r="H59" s="127">
        <f>H57+H58</f>
        <v>16823137</v>
      </c>
      <c r="I59" s="127">
        <f>I57+I58</f>
        <v>80406564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30" sqref="H30:I3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396</v>
      </c>
      <c r="B12" s="258"/>
      <c r="C12" s="258"/>
      <c r="D12" s="258"/>
      <c r="E12" s="258"/>
      <c r="F12" s="258"/>
      <c r="G12" s="21">
        <v>5</v>
      </c>
      <c r="H12" s="30">
        <v>0</v>
      </c>
      <c r="I12" s="30">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zoomScaleNormal="100" zoomScaleSheetLayoutView="100" workbookViewId="0">
      <selection activeCell="N20" sqref="N20"/>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44562</v>
      </c>
      <c r="F2" s="4" t="s">
        <v>0</v>
      </c>
      <c r="G2" s="9">
        <v>44651</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180644000</v>
      </c>
      <c r="I7" s="41">
        <v>0</v>
      </c>
      <c r="J7" s="41">
        <v>9032200</v>
      </c>
      <c r="K7" s="41">
        <v>0</v>
      </c>
      <c r="L7" s="41">
        <v>0</v>
      </c>
      <c r="M7" s="41">
        <v>0</v>
      </c>
      <c r="N7" s="41">
        <v>72107246</v>
      </c>
      <c r="O7" s="41">
        <v>450832</v>
      </c>
      <c r="P7" s="41">
        <v>0</v>
      </c>
      <c r="Q7" s="41">
        <v>0</v>
      </c>
      <c r="R7" s="41">
        <v>0</v>
      </c>
      <c r="S7" s="41">
        <v>0</v>
      </c>
      <c r="T7" s="41">
        <v>0</v>
      </c>
      <c r="U7" s="41">
        <v>336393320</v>
      </c>
      <c r="V7" s="41">
        <v>11126449</v>
      </c>
      <c r="W7" s="42">
        <f>H7+I7+J7+K7-L7+M7+N7+O7+P7+Q7+R7+U7+V7+S7+T7</f>
        <v>609754047</v>
      </c>
      <c r="X7" s="41">
        <v>0</v>
      </c>
      <c r="Y7" s="42">
        <f>W7+X7</f>
        <v>609754047</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79" t="s">
        <v>300</v>
      </c>
      <c r="B10" s="279"/>
      <c r="C10" s="279"/>
      <c r="D10" s="279"/>
      <c r="E10" s="279"/>
      <c r="F10" s="279"/>
      <c r="G10" s="7">
        <v>4</v>
      </c>
      <c r="H10" s="42">
        <f>H7+H8+H9</f>
        <v>180644000</v>
      </c>
      <c r="I10" s="42">
        <f t="shared" ref="I10:Y10" si="0">I7+I8+I9</f>
        <v>0</v>
      </c>
      <c r="J10" s="42">
        <f t="shared" si="0"/>
        <v>9032200</v>
      </c>
      <c r="K10" s="42">
        <f>K7+K8+K9</f>
        <v>0</v>
      </c>
      <c r="L10" s="42">
        <f t="shared" si="0"/>
        <v>0</v>
      </c>
      <c r="M10" s="42">
        <f t="shared" si="0"/>
        <v>0</v>
      </c>
      <c r="N10" s="42">
        <f t="shared" si="0"/>
        <v>72107246</v>
      </c>
      <c r="O10" s="42">
        <f t="shared" si="0"/>
        <v>450832</v>
      </c>
      <c r="P10" s="42">
        <f t="shared" si="0"/>
        <v>0</v>
      </c>
      <c r="Q10" s="42">
        <f t="shared" si="0"/>
        <v>0</v>
      </c>
      <c r="R10" s="42">
        <f t="shared" si="0"/>
        <v>0</v>
      </c>
      <c r="S10" s="42">
        <f t="shared" si="0"/>
        <v>0</v>
      </c>
      <c r="T10" s="42">
        <f t="shared" si="0"/>
        <v>0</v>
      </c>
      <c r="U10" s="42">
        <f t="shared" si="0"/>
        <v>336393320</v>
      </c>
      <c r="V10" s="42">
        <f t="shared" si="0"/>
        <v>11126449</v>
      </c>
      <c r="W10" s="42">
        <f t="shared" si="0"/>
        <v>609754047</v>
      </c>
      <c r="X10" s="42">
        <f t="shared" si="0"/>
        <v>0</v>
      </c>
      <c r="Y10" s="42">
        <f t="shared" si="0"/>
        <v>609754047</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6997473</v>
      </c>
      <c r="W11" s="42">
        <f t="shared" ref="W11:W29" si="1">H11+I11+J11+K11-L11+M11+N11+O11+P11+Q11+R11+U11+V11+S11+T11</f>
        <v>6997473</v>
      </c>
      <c r="X11" s="41">
        <v>0</v>
      </c>
      <c r="Y11" s="42">
        <f t="shared" ref="Y11:Y29" si="2">W11+X11</f>
        <v>6997473</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78" t="s">
        <v>269</v>
      </c>
      <c r="B13" s="278"/>
      <c r="C13" s="278"/>
      <c r="D13" s="278"/>
      <c r="E13" s="278"/>
      <c r="F13" s="278"/>
      <c r="G13" s="6">
        <v>7</v>
      </c>
      <c r="H13" s="43">
        <v>0</v>
      </c>
      <c r="I13" s="43">
        <v>0</v>
      </c>
      <c r="J13" s="43">
        <v>0</v>
      </c>
      <c r="K13" s="43">
        <v>0</v>
      </c>
      <c r="L13" s="43">
        <v>0</v>
      </c>
      <c r="M13" s="43">
        <v>0</v>
      </c>
      <c r="N13" s="43">
        <v>0</v>
      </c>
      <c r="O13" s="41">
        <v>-450832</v>
      </c>
      <c r="P13" s="43">
        <v>0</v>
      </c>
      <c r="Q13" s="43">
        <v>0</v>
      </c>
      <c r="R13" s="43">
        <v>0</v>
      </c>
      <c r="S13" s="41">
        <v>0</v>
      </c>
      <c r="T13" s="41">
        <v>0</v>
      </c>
      <c r="U13" s="41">
        <v>0</v>
      </c>
      <c r="V13" s="41">
        <v>0</v>
      </c>
      <c r="W13" s="42">
        <f t="shared" si="1"/>
        <v>-450832</v>
      </c>
      <c r="X13" s="41">
        <v>0</v>
      </c>
      <c r="Y13" s="42">
        <f t="shared" si="2"/>
        <v>-450832</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c r="A19" s="278" t="s">
        <v>274</v>
      </c>
      <c r="B19" s="278"/>
      <c r="C19" s="278"/>
      <c r="D19" s="278"/>
      <c r="E19" s="278"/>
      <c r="F19" s="278"/>
      <c r="G19" s="6">
        <v>13</v>
      </c>
      <c r="H19" s="41">
        <v>0</v>
      </c>
      <c r="I19" s="41">
        <v>0</v>
      </c>
      <c r="J19" s="41">
        <v>0</v>
      </c>
      <c r="K19" s="41">
        <v>0</v>
      </c>
      <c r="L19" s="41">
        <v>0</v>
      </c>
      <c r="M19" s="41">
        <v>0</v>
      </c>
      <c r="N19" s="41">
        <v>-32291</v>
      </c>
      <c r="O19" s="41">
        <v>0</v>
      </c>
      <c r="P19" s="41">
        <v>0</v>
      </c>
      <c r="Q19" s="41">
        <v>0</v>
      </c>
      <c r="R19" s="41">
        <v>0</v>
      </c>
      <c r="S19" s="41">
        <v>0</v>
      </c>
      <c r="T19" s="41">
        <v>0</v>
      </c>
      <c r="U19" s="41">
        <v>1</v>
      </c>
      <c r="V19" s="41">
        <v>0</v>
      </c>
      <c r="W19" s="42">
        <f t="shared" si="1"/>
        <v>-32290</v>
      </c>
      <c r="X19" s="41">
        <v>0</v>
      </c>
      <c r="Y19" s="42">
        <f t="shared" si="2"/>
        <v>-32290</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-9032200</v>
      </c>
      <c r="W26" s="42">
        <f t="shared" si="1"/>
        <v>-9032200</v>
      </c>
      <c r="X26" s="41">
        <v>0</v>
      </c>
      <c r="Y26" s="42">
        <f t="shared" si="2"/>
        <v>-9032200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1"/>
        <v>0</v>
      </c>
      <c r="X27" s="41">
        <v>0</v>
      </c>
      <c r="Y27" s="42">
        <f t="shared" si="2"/>
        <v>0</v>
      </c>
    </row>
    <row r="28" spans="1:25" ht="12.75" customHeight="1">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2094249</v>
      </c>
      <c r="V28" s="41">
        <v>-2094249</v>
      </c>
      <c r="W28" s="42">
        <f t="shared" si="1"/>
        <v>0</v>
      </c>
      <c r="X28" s="41">
        <v>0</v>
      </c>
      <c r="Y28" s="42">
        <f t="shared" si="2"/>
        <v>0</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96" t="s">
        <v>428</v>
      </c>
      <c r="B30" s="296"/>
      <c r="C30" s="296"/>
      <c r="D30" s="296"/>
      <c r="E30" s="296"/>
      <c r="F30" s="296"/>
      <c r="G30" s="8">
        <v>24</v>
      </c>
      <c r="H30" s="44">
        <f>SUM(H10:H29)</f>
        <v>180644000</v>
      </c>
      <c r="I30" s="44">
        <f t="shared" ref="I30:Y30" si="3">SUM(I10:I29)</f>
        <v>0</v>
      </c>
      <c r="J30" s="44">
        <f t="shared" si="3"/>
        <v>9032200</v>
      </c>
      <c r="K30" s="44">
        <f t="shared" si="3"/>
        <v>0</v>
      </c>
      <c r="L30" s="44">
        <f t="shared" si="3"/>
        <v>0</v>
      </c>
      <c r="M30" s="44">
        <f t="shared" si="3"/>
        <v>0</v>
      </c>
      <c r="N30" s="44">
        <f t="shared" si="3"/>
        <v>72074955</v>
      </c>
      <c r="O30" s="44">
        <f t="shared" si="3"/>
        <v>0</v>
      </c>
      <c r="P30" s="44">
        <f t="shared" si="3"/>
        <v>0</v>
      </c>
      <c r="Q30" s="44">
        <f t="shared" si="3"/>
        <v>0</v>
      </c>
      <c r="R30" s="44">
        <f t="shared" si="3"/>
        <v>0</v>
      </c>
      <c r="S30" s="44">
        <f t="shared" si="3"/>
        <v>0</v>
      </c>
      <c r="T30" s="44">
        <f t="shared" si="3"/>
        <v>0</v>
      </c>
      <c r="U30" s="44">
        <f t="shared" si="3"/>
        <v>338487570</v>
      </c>
      <c r="V30" s="44">
        <f t="shared" si="3"/>
        <v>6997473</v>
      </c>
      <c r="W30" s="44">
        <f t="shared" si="3"/>
        <v>607236198</v>
      </c>
      <c r="X30" s="44">
        <f t="shared" si="3"/>
        <v>0</v>
      </c>
      <c r="Y30" s="44">
        <f t="shared" si="3"/>
        <v>607236198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4">SUM(I12:I20)</f>
        <v>0</v>
      </c>
      <c r="J32" s="42">
        <f t="shared" si="4"/>
        <v>0</v>
      </c>
      <c r="K32" s="42">
        <f t="shared" si="4"/>
        <v>0</v>
      </c>
      <c r="L32" s="42">
        <f t="shared" si="4"/>
        <v>0</v>
      </c>
      <c r="M32" s="42">
        <f t="shared" si="4"/>
        <v>0</v>
      </c>
      <c r="N32" s="42">
        <f t="shared" si="4"/>
        <v>-32291</v>
      </c>
      <c r="O32" s="42">
        <f t="shared" si="4"/>
        <v>-450832</v>
      </c>
      <c r="P32" s="42">
        <f t="shared" si="4"/>
        <v>0</v>
      </c>
      <c r="Q32" s="42">
        <f t="shared" si="4"/>
        <v>0</v>
      </c>
      <c r="R32" s="42">
        <f t="shared" si="4"/>
        <v>0</v>
      </c>
      <c r="S32" s="42">
        <f>SUM(S12:S20)</f>
        <v>0</v>
      </c>
      <c r="T32" s="42">
        <f>SUM(T12:T20)</f>
        <v>0</v>
      </c>
      <c r="U32" s="42">
        <f t="shared" si="4"/>
        <v>1</v>
      </c>
      <c r="V32" s="42">
        <f t="shared" si="4"/>
        <v>0</v>
      </c>
      <c r="W32" s="42">
        <f t="shared" si="4"/>
        <v>-483122</v>
      </c>
      <c r="X32" s="42">
        <f t="shared" si="4"/>
        <v>0</v>
      </c>
      <c r="Y32" s="42">
        <f t="shared" si="4"/>
        <v>-483122</v>
      </c>
    </row>
    <row r="33" spans="1:25" ht="31.5" customHeight="1">
      <c r="A33" s="299" t="s">
        <v>429</v>
      </c>
      <c r="B33" s="299"/>
      <c r="C33" s="299"/>
      <c r="D33" s="299"/>
      <c r="E33" s="299"/>
      <c r="F33" s="299"/>
      <c r="G33" s="7">
        <v>26</v>
      </c>
      <c r="H33" s="42">
        <f>H11+H32</f>
        <v>0</v>
      </c>
      <c r="I33" s="42">
        <f t="shared" ref="I33:Y33" si="5">I11+I32</f>
        <v>0</v>
      </c>
      <c r="J33" s="42">
        <f t="shared" si="5"/>
        <v>0</v>
      </c>
      <c r="K33" s="42">
        <f t="shared" si="5"/>
        <v>0</v>
      </c>
      <c r="L33" s="42">
        <f t="shared" si="5"/>
        <v>0</v>
      </c>
      <c r="M33" s="42">
        <f t="shared" si="5"/>
        <v>0</v>
      </c>
      <c r="N33" s="42">
        <f t="shared" si="5"/>
        <v>-32291</v>
      </c>
      <c r="O33" s="42">
        <f t="shared" si="5"/>
        <v>-450832</v>
      </c>
      <c r="P33" s="42">
        <f t="shared" si="5"/>
        <v>0</v>
      </c>
      <c r="Q33" s="42">
        <f t="shared" si="5"/>
        <v>0</v>
      </c>
      <c r="R33" s="42">
        <f t="shared" si="5"/>
        <v>0</v>
      </c>
      <c r="S33" s="42">
        <f>S11+S32</f>
        <v>0</v>
      </c>
      <c r="T33" s="42">
        <f>T11+T32</f>
        <v>0</v>
      </c>
      <c r="U33" s="42">
        <f t="shared" si="5"/>
        <v>1</v>
      </c>
      <c r="V33" s="42">
        <f t="shared" si="5"/>
        <v>6997473</v>
      </c>
      <c r="W33" s="42">
        <f t="shared" si="5"/>
        <v>6514351</v>
      </c>
      <c r="X33" s="42">
        <f t="shared" si="5"/>
        <v>0</v>
      </c>
      <c r="Y33" s="42">
        <f t="shared" si="5"/>
        <v>6514351</v>
      </c>
    </row>
    <row r="34" spans="1:25" ht="30.75" customHeight="1">
      <c r="A34" s="300" t="s">
        <v>430</v>
      </c>
      <c r="B34" s="300"/>
      <c r="C34" s="300"/>
      <c r="D34" s="300"/>
      <c r="E34" s="300"/>
      <c r="F34" s="300"/>
      <c r="G34" s="8">
        <v>27</v>
      </c>
      <c r="H34" s="44">
        <f>SUM(H21:H29)</f>
        <v>0</v>
      </c>
      <c r="I34" s="44">
        <f t="shared" ref="I34:Y34" si="6">SUM(I21:I29)</f>
        <v>0</v>
      </c>
      <c r="J34" s="44">
        <f t="shared" si="6"/>
        <v>0</v>
      </c>
      <c r="K34" s="44">
        <f t="shared" si="6"/>
        <v>0</v>
      </c>
      <c r="L34" s="44">
        <f t="shared" si="6"/>
        <v>0</v>
      </c>
      <c r="M34" s="44">
        <f t="shared" si="6"/>
        <v>0</v>
      </c>
      <c r="N34" s="44">
        <f t="shared" si="6"/>
        <v>0</v>
      </c>
      <c r="O34" s="44">
        <f t="shared" si="6"/>
        <v>0</v>
      </c>
      <c r="P34" s="44">
        <f t="shared" si="6"/>
        <v>0</v>
      </c>
      <c r="Q34" s="44">
        <f t="shared" si="6"/>
        <v>0</v>
      </c>
      <c r="R34" s="44">
        <f t="shared" si="6"/>
        <v>0</v>
      </c>
      <c r="S34" s="44">
        <f>SUM(S21:S29)</f>
        <v>0</v>
      </c>
      <c r="T34" s="44">
        <f>SUM(T21:T29)</f>
        <v>0</v>
      </c>
      <c r="U34" s="44">
        <f t="shared" si="6"/>
        <v>2094249</v>
      </c>
      <c r="V34" s="44">
        <f t="shared" si="6"/>
        <v>-11126449</v>
      </c>
      <c r="W34" s="44">
        <f t="shared" si="6"/>
        <v>-9032200</v>
      </c>
      <c r="X34" s="44">
        <f t="shared" si="6"/>
        <v>0</v>
      </c>
      <c r="Y34" s="44">
        <f t="shared" si="6"/>
        <v>-9032200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180644000</v>
      </c>
      <c r="I36" s="41">
        <v>0</v>
      </c>
      <c r="J36" s="41">
        <v>9032200</v>
      </c>
      <c r="K36" s="41">
        <v>0</v>
      </c>
      <c r="L36" s="41">
        <v>0</v>
      </c>
      <c r="M36" s="41">
        <v>0</v>
      </c>
      <c r="N36" s="41">
        <v>72074955</v>
      </c>
      <c r="O36" s="41">
        <v>0</v>
      </c>
      <c r="P36" s="41">
        <v>0</v>
      </c>
      <c r="Q36" s="41">
        <v>0</v>
      </c>
      <c r="R36" s="41">
        <v>0</v>
      </c>
      <c r="S36" s="41">
        <v>0</v>
      </c>
      <c r="T36" s="41">
        <v>0</v>
      </c>
      <c r="U36" s="41">
        <v>338487570</v>
      </c>
      <c r="V36" s="41">
        <v>6997473</v>
      </c>
      <c r="W36" s="45">
        <f>H36+I36+J36+K36-L36+M36+N36+O36+P36+Q36+R36+U36+V36+S36+T36</f>
        <v>607236198</v>
      </c>
      <c r="X36" s="41">
        <v>0</v>
      </c>
      <c r="Y36" s="45">
        <f>W36+X36</f>
        <v>607236198</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79" t="s">
        <v>431</v>
      </c>
      <c r="B39" s="279"/>
      <c r="C39" s="279"/>
      <c r="D39" s="279"/>
      <c r="E39" s="279"/>
      <c r="F39" s="279"/>
      <c r="G39" s="7">
        <v>31</v>
      </c>
      <c r="H39" s="42">
        <f>H36+H37+H38</f>
        <v>180644000</v>
      </c>
      <c r="I39" s="42">
        <f t="shared" ref="I39:Y39" si="7">I36+I37+I38</f>
        <v>0</v>
      </c>
      <c r="J39" s="42">
        <f t="shared" si="7"/>
        <v>9032200</v>
      </c>
      <c r="K39" s="42">
        <f t="shared" si="7"/>
        <v>0</v>
      </c>
      <c r="L39" s="42">
        <f t="shared" si="7"/>
        <v>0</v>
      </c>
      <c r="M39" s="42">
        <f t="shared" si="7"/>
        <v>0</v>
      </c>
      <c r="N39" s="42">
        <f t="shared" si="7"/>
        <v>72074955</v>
      </c>
      <c r="O39" s="42">
        <f t="shared" si="7"/>
        <v>0</v>
      </c>
      <c r="P39" s="42">
        <f t="shared" si="7"/>
        <v>0</v>
      </c>
      <c r="Q39" s="42">
        <f t="shared" si="7"/>
        <v>0</v>
      </c>
      <c r="R39" s="42">
        <f t="shared" si="7"/>
        <v>0</v>
      </c>
      <c r="S39" s="42">
        <f t="shared" si="7"/>
        <v>0</v>
      </c>
      <c r="T39" s="42">
        <f t="shared" si="7"/>
        <v>0</v>
      </c>
      <c r="U39" s="42">
        <f t="shared" si="7"/>
        <v>338487570</v>
      </c>
      <c r="V39" s="42">
        <f t="shared" si="7"/>
        <v>6997473</v>
      </c>
      <c r="W39" s="42">
        <f t="shared" si="7"/>
        <v>607236198</v>
      </c>
      <c r="X39" s="42">
        <f t="shared" si="7"/>
        <v>0</v>
      </c>
      <c r="Y39" s="42">
        <f t="shared" si="7"/>
        <v>607236198</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2522999</v>
      </c>
      <c r="W40" s="45">
        <f t="shared" ref="W40:W58" si="8">H40+I40+J40+K40-L40+M40+N40+O40+P40+Q40+R40+U40+V40+S40+T40</f>
        <v>2522999</v>
      </c>
      <c r="X40" s="41">
        <v>0</v>
      </c>
      <c r="Y40" s="45">
        <f t="shared" ref="Y40:Y58" si="9">W40+X40</f>
        <v>2522999</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78" t="s">
        <v>274</v>
      </c>
      <c r="B48" s="278"/>
      <c r="C48" s="278"/>
      <c r="D48" s="278"/>
      <c r="E48" s="278"/>
      <c r="F48" s="278"/>
      <c r="G48" s="6">
        <v>40</v>
      </c>
      <c r="H48" s="41">
        <v>0</v>
      </c>
      <c r="I48" s="41">
        <v>0</v>
      </c>
      <c r="J48" s="41">
        <v>0</v>
      </c>
      <c r="K48" s="41">
        <v>0</v>
      </c>
      <c r="L48" s="41">
        <v>0</v>
      </c>
      <c r="M48" s="41">
        <v>0</v>
      </c>
      <c r="N48" s="41">
        <v>-221</v>
      </c>
      <c r="O48" s="41">
        <v>0</v>
      </c>
      <c r="P48" s="41">
        <v>0</v>
      </c>
      <c r="Q48" s="41">
        <v>0</v>
      </c>
      <c r="R48" s="41">
        <v>0</v>
      </c>
      <c r="S48" s="41">
        <v>0</v>
      </c>
      <c r="T48" s="41">
        <v>0</v>
      </c>
      <c r="U48" s="41">
        <v>0</v>
      </c>
      <c r="V48" s="41">
        <v>0</v>
      </c>
      <c r="W48" s="45">
        <f t="shared" si="8"/>
        <v>-221</v>
      </c>
      <c r="X48" s="41">
        <v>0</v>
      </c>
      <c r="Y48" s="45">
        <f t="shared" si="9"/>
        <v>-221</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6997473</v>
      </c>
      <c r="V57" s="41">
        <v>-6997473</v>
      </c>
      <c r="W57" s="45">
        <f t="shared" si="8"/>
        <v>0</v>
      </c>
      <c r="X57" s="41">
        <v>0</v>
      </c>
      <c r="Y57" s="45">
        <f t="shared" si="9"/>
        <v>0</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96" t="s">
        <v>434</v>
      </c>
      <c r="B59" s="296"/>
      <c r="C59" s="296"/>
      <c r="D59" s="296"/>
      <c r="E59" s="296"/>
      <c r="F59" s="296"/>
      <c r="G59" s="8">
        <v>51</v>
      </c>
      <c r="H59" s="44">
        <f>SUM(H39:H58)</f>
        <v>180644000</v>
      </c>
      <c r="I59" s="44">
        <f t="shared" ref="I59:Y59" si="10">SUM(I39:I58)</f>
        <v>0</v>
      </c>
      <c r="J59" s="44">
        <f t="shared" si="10"/>
        <v>9032200</v>
      </c>
      <c r="K59" s="44">
        <f t="shared" si="10"/>
        <v>0</v>
      </c>
      <c r="L59" s="44">
        <f t="shared" si="10"/>
        <v>0</v>
      </c>
      <c r="M59" s="44">
        <f t="shared" si="10"/>
        <v>0</v>
      </c>
      <c r="N59" s="44">
        <f t="shared" si="10"/>
        <v>72074734</v>
      </c>
      <c r="O59" s="44">
        <f t="shared" si="10"/>
        <v>0</v>
      </c>
      <c r="P59" s="44">
        <f t="shared" si="10"/>
        <v>0</v>
      </c>
      <c r="Q59" s="44">
        <f t="shared" si="10"/>
        <v>0</v>
      </c>
      <c r="R59" s="44">
        <f t="shared" si="10"/>
        <v>0</v>
      </c>
      <c r="S59" s="44">
        <f t="shared" si="10"/>
        <v>0</v>
      </c>
      <c r="T59" s="44">
        <f t="shared" si="10"/>
        <v>0</v>
      </c>
      <c r="U59" s="44">
        <f t="shared" si="10"/>
        <v>345485043</v>
      </c>
      <c r="V59" s="44">
        <f t="shared" si="10"/>
        <v>2522999</v>
      </c>
      <c r="W59" s="44">
        <f t="shared" si="10"/>
        <v>609758976</v>
      </c>
      <c r="X59" s="44">
        <f t="shared" si="10"/>
        <v>0</v>
      </c>
      <c r="Y59" s="44">
        <f t="shared" si="10"/>
        <v>609758976</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1">SUM(I41:I49)</f>
        <v>0</v>
      </c>
      <c r="J61" s="45">
        <f t="shared" si="11"/>
        <v>0</v>
      </c>
      <c r="K61" s="45">
        <f t="shared" si="11"/>
        <v>0</v>
      </c>
      <c r="L61" s="45">
        <f t="shared" si="11"/>
        <v>0</v>
      </c>
      <c r="M61" s="45">
        <f t="shared" si="11"/>
        <v>0</v>
      </c>
      <c r="N61" s="45">
        <f t="shared" si="11"/>
        <v>-221</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-221</v>
      </c>
      <c r="X61" s="45">
        <f t="shared" si="11"/>
        <v>0</v>
      </c>
      <c r="Y61" s="45">
        <f t="shared" si="11"/>
        <v>-221</v>
      </c>
    </row>
    <row r="62" spans="1:25" ht="27.75" customHeight="1">
      <c r="A62" s="299" t="s">
        <v>436</v>
      </c>
      <c r="B62" s="299"/>
      <c r="C62" s="299"/>
      <c r="D62" s="299"/>
      <c r="E62" s="299"/>
      <c r="F62" s="299"/>
      <c r="G62" s="7">
        <v>53</v>
      </c>
      <c r="H62" s="45">
        <f>H40+H61</f>
        <v>0</v>
      </c>
      <c r="I62" s="45">
        <f t="shared" ref="I62:Y62" si="12">I40+I61</f>
        <v>0</v>
      </c>
      <c r="J62" s="45">
        <f t="shared" si="12"/>
        <v>0</v>
      </c>
      <c r="K62" s="45">
        <f t="shared" si="12"/>
        <v>0</v>
      </c>
      <c r="L62" s="45">
        <f t="shared" si="12"/>
        <v>0</v>
      </c>
      <c r="M62" s="45">
        <f t="shared" si="12"/>
        <v>0</v>
      </c>
      <c r="N62" s="45">
        <f t="shared" si="12"/>
        <v>-221</v>
      </c>
      <c r="O62" s="45">
        <f t="shared" si="12"/>
        <v>0</v>
      </c>
      <c r="P62" s="45">
        <f t="shared" si="12"/>
        <v>0</v>
      </c>
      <c r="Q62" s="45">
        <f t="shared" si="12"/>
        <v>0</v>
      </c>
      <c r="R62" s="45">
        <f t="shared" si="12"/>
        <v>0</v>
      </c>
      <c r="S62" s="45">
        <f>S40+S61</f>
        <v>0</v>
      </c>
      <c r="T62" s="45">
        <f>T40+T61</f>
        <v>0</v>
      </c>
      <c r="U62" s="45">
        <f t="shared" si="12"/>
        <v>0</v>
      </c>
      <c r="V62" s="45">
        <f t="shared" si="12"/>
        <v>2522999</v>
      </c>
      <c r="W62" s="45">
        <f t="shared" si="12"/>
        <v>2522778</v>
      </c>
      <c r="X62" s="45">
        <f t="shared" si="12"/>
        <v>0</v>
      </c>
      <c r="Y62" s="45">
        <f t="shared" si="12"/>
        <v>2522778</v>
      </c>
    </row>
    <row r="63" spans="1:25" ht="29.25" customHeight="1">
      <c r="A63" s="300" t="s">
        <v>437</v>
      </c>
      <c r="B63" s="300"/>
      <c r="C63" s="300"/>
      <c r="D63" s="300"/>
      <c r="E63" s="300"/>
      <c r="F63" s="300"/>
      <c r="G63" s="8">
        <v>54</v>
      </c>
      <c r="H63" s="46">
        <f>SUM(H50:H58)</f>
        <v>0</v>
      </c>
      <c r="I63" s="46">
        <f t="shared" ref="I63:Y63" si="13">SUM(I50:I58)</f>
        <v>0</v>
      </c>
      <c r="J63" s="46">
        <f t="shared" si="13"/>
        <v>0</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6997473</v>
      </c>
      <c r="V63" s="46">
        <f t="shared" si="13"/>
        <v>-6997473</v>
      </c>
      <c r="W63" s="46">
        <f t="shared" si="13"/>
        <v>0</v>
      </c>
      <c r="X63" s="46">
        <f t="shared" si="13"/>
        <v>0</v>
      </c>
      <c r="Y63" s="46">
        <f t="shared" si="1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66" zoomScaleSheetLayoutView="100" workbookViewId="0">
      <selection sqref="A1:I40"/>
    </sheetView>
  </sheetViews>
  <sheetFormatPr defaultRowHeight="12.75"/>
  <cols>
    <col min="9" max="9" width="95" customWidth="1"/>
  </cols>
  <sheetData>
    <row r="1" spans="1:9">
      <c r="A1" s="302" t="s">
        <v>467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2022-04-27T09:05:54Z</cp:lastPrinted>
  <dcterms:created xsi:type="dcterms:W3CDTF">2008-10-17T11:51:54Z</dcterms:created>
  <dcterms:modified xsi:type="dcterms:W3CDTF">2022-04-28T08:14:33Z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