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KOESTLIN-FS1\KoestlinRacunovodstvo\OBRAČUN - ANJA\OBRAČUN\2023\06\HANFA\"/>
    </mc:Choice>
  </mc:AlternateContent>
  <xr:revisionPtr revIDLastSave="0" documentId="13_ncr:1_{EF4C1AF1-0380-435A-A48A-34B6F3F020A2}"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18"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<sst xmlns="http://schemas.openxmlformats.org/spreadsheetml/2006/main" count="536" uniqueCount="469">
  <si>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</si>
  <si>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</si>
  <si>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</si>
  <si>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</si>
  <si>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</si>
  <si>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</si>
  <si>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</si>
  <si>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</si>
  <si>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</si>
  <si>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</si>
  <si>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</si>
  <si>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</si>
  <si>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</si>
  <si>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</si>
  <si>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</si>
  <si>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</si>
  <si>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</si>
  <si>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</si>
  <si>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</si>
  <si>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</si>
  <si>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</si>
  <si>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</si>
  <si>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</si>
  <si>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</si>
  <si>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</si>
  <si>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</si>
  <si>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</si>
  <si>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</si>
  <si>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</si>
  <si>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</si>
  <si>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</si>
  <si>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</si>
  <si>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</si>
  <si>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</si>
  <si>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</si>
  <si>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</si>
  <si>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</si>
  <si>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</si>
  <si>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</si>
  <si>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</si>
  <si>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</si>
  <si>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</si>
  <si>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</si>
  <si>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</si>
  <si>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</si>
  <si>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</si>
  <si>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</si>
  <si>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</si>
  <si>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</si>
  <si>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</si>
  <si>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</si>
  <si>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</si>
  <si>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</si>
  <si>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</si>
  <si>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</si>
  <si>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</si>
  <si>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</si>
  <si>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</si>
  <si>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</si>
  <si>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</si>
  <si>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</si>
  <si>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</si>
  <si>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</si>
  <si>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</si>
  <si>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</si>
  <si>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</si>
  <si>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</si>
  <si>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</si>
  <si>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</si>
  <si>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</si>
  <si>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</si>
  <si>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</si>
  <si>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</si>
  <si>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</si>
  <si>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</si>
  <si>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</si>
  <si>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</si>
  <si>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</si>
  <si>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</si>
  <si>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</si>
  <si>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</si>
  <si>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</si>
  <si>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</si>
  <si>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</si>
  <si>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</si>
  <si>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</si>
  <si>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</si>
  <si>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</si>
  <si>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</si>
  <si>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</si>
  <si>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</si>
  <si>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</si>
  <si>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</si>
  <si>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</si>
  <si>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</si>
  <si>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</si>
  <si>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</si>
  <si>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</si>
  <si>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</si>
  <si>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</si>
  <si>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</si>
  <si>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</si>
  <si>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</si>
  <si>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</si>
  <si>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</si>
  <si>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</si>
  <si>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</si>
  <si>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</si>
  <si>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</si>
  <si>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</si>
  <si>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</si>
  <si>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</si>
  <si>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</si>
  <si>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</si>
  <si>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</si>
  <si>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</si>
  <si>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</si>
  <si>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</si>
  <si>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</si>
  <si>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</si>
  <si>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</si>
  <si>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</si>
  <si>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</si>
  <si>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</si>
  <si>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</si>
  <si>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</si>
  <si>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</si>
  <si>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</si>
  <si>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</si>
  <si>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</si>
  <si>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</si>
  <si>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</si>
  <si>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</si>
  <si>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</si>
  <si>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</si>
  <si>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</si>
  <si>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</si>
  <si>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</si>
  <si>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</si>
  <si>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</si>
  <si>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</si>
  <si>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</si>
  <si>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</si>
  <si>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</si>
  <si>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</si>
  <si>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</si>
  <si>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</si>
  <si>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</si>
  <si>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</si>
  <si>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</si>
  <si>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</si>
  <si>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</si>
  <si>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</si>
  <si>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</si>
  <si>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</si>
  <si>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</si>
  <si>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</si>
  <si>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</si>
  <si>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</si>
  <si>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</si>
  <si>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</si>
  <si>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</si>
  <si>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</si>
  <si>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</si>
  <si>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</si>
  <si>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</si>
  <si>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</si>
  <si>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</si>
  <si>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</si>
  <si>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</si>
  <si>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</si>
  <si>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</si>
  <si>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</si>
  <si>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</si>
  <si>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</si>
  <si>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</si>
  <si>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</si>
  <si>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</si>
  <si>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</si>
  <si>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</si>
  <si>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</si>
  <si>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</si>
  <si>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</si>
  <si>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</si>
  <si>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</si>
  <si>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</si>
  <si>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</si>
  <si>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</si>
  <si>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</si>
  <si>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</si>
  <si>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</si>
  <si>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</si>
  <si>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</si>
  <si>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</si>
  <si>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</si>
  <si>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</si>
  <si>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</si>
  <si>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</si>
  <si>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</si>
  <si>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</si>
  <si>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</si>
  <si>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</si>
  <si>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</si>
  <si>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</si>
  <si>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</si>
  <si>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</si>
  <si>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</si>
  <si>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</si>
  <si>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</si>
  <si>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</si>
  <si>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</si>
  <si>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</si>
  <si>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</si>
  <si>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</si>
  <si>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</si>
  <si>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</si>
  <si>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</si>
  <si>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</si>
  <si>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</si>
  <si>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</si>
  <si>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</si>
  <si>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</si>
  <si>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</si>
  <si>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</si>
  <si>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</si>
  <si>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</si>
  <si>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</si>
  <si>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</si>
  <si>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</si>
  <si>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</si>
  <si>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</si>
  <si>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</si>
  <si>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</si>
  <si>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</si>
  <si>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</si>
  <si>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</si>
  <si>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</si>
  <si>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</si>
  <si>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</si>
  <si>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</si>
  <si>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</si>
  <si>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</si>
  <si>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</si>
  <si>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</si>
  <si>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</si>
  <si>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</si>
  <si>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</si>
  <si>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</si>
  <si>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</si>
  <si>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</si>
  <si>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</si>
  <si>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</si>
  <si>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</si>
  <si>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</si>
  <si>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</si>
  <si>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</si>
  <si>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</si>
  <si>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</si>
  <si>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</si>
  <si>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</si>
  <si>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</si>
  <si>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</si>
  <si>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</si>
  <si>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</si>
  <si>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</si>
  <si>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</si>
  <si>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</si>
  <si>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</si>
  <si>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</si>
  <si>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</si>
  <si>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</si>
  <si>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</si>
  <si>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</si>
  <si>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</si>
  <si>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</si>
  <si>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</si>
  <si>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</si>
  <si>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</si>
  <si>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</si>
  <si>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</si>
  <si>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</si>
  <si>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</si>
  <si>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</si>
  <si>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</si>
  <si>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</si>
  <si>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</si>
  <si>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</si>
  <si>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</si>
  <si>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</si>
  <si>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</si>
  <si>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</si>
  <si>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</si>
  <si>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</si>
  <si>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</si>
  <si>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</si>
  <si>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</si>
  <si>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</si>
  <si>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</si>
  <si>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</si>
  <si>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</si>
  <si>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</si>
  <si>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</si>
  <si>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</si>
  <si>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</si>
  <si>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</si>
  <si>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</si>
  <si>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</si>
  <si>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</si>
  <si>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</si>
  <si>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</si>
  <si>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</si>
  <si>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</si>
  <si>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</si>
  <si>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</si>
  <si>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</si>
  <si>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</si>
  <si>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</si>
  <si>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</si>
  <si>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</si>
  <si>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</si>
  <si>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</si>
  <si>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</si>
  <si>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</si>
  <si>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</si>
  <si>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</si>
  <si>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</si>
  <si>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</si>
  <si>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</si>
  <si>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</si>
  <si>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</si>
  <si>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</si>
  <si>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</si>
  <si>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</si>
  <si>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</si>
  <si>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</si>
  <si>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</si>
  <si>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</si>
  <si>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</si>
  <si>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</si>
  <si>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</si>
  <si>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</si>
  <si>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</si>
  <si>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</si>
  <si>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</si>
  <si>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</si>
  <si>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</si>
  <si>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</si>
  <si>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</si>
  <si>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</si>
  <si>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</si>
  <si>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</si>
  <si>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</si>
  <si>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</si>
  <si>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</si>
  <si>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</si>
  <si>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</si>
  <si>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</si>
  <si>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</si>
  <si>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</si>
  <si>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</si>
  <si>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</si>
  <si>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</si>
  <si>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</si>
  <si>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</si>
  <si>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</si>
  <si>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</si>
  <si>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</si>
  <si>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</si>
  <si>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</si>
  <si>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</si>
  <si>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</si>
  <si>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</si>
  <si>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</si>
  <si>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</si>
  <si>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</si>
  <si>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</si>
  <si>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</si>
  <si>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</si>
  <si>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</si>
  <si>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</si>
  <si>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</si>
  <si>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</si>
  <si>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</si>
  <si>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</si>
  <si>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</si>
  <si>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</si>
  <si>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</si>
  <si>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</si>
  <si>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</si>
  <si>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</si>
  <si>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</si>
  <si>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</si>
  <si>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</si>
  <si>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</si>
  <si>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</si>
  <si>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</si>
  <si>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</si>
  <si>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</si>
  <si>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</si>
  <si>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</si>
  <si>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</si>
  <si>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</si>
  <si>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</si>
  <si>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</si>
  <si>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</si>
  <si>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</si>
  <si>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</si>
  <si>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</si>
  <si>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</si>
  <si>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</si>
  <si>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</si>
  <si>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</si>
  <si>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</si>
  <si>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</si>
  <si>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</si>
  <si>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</si>
  <si>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</si>
  <si>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</si>
  <si>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</si>
  <si>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</si>
  <si>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</si>
  <si>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</si>
  <si>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</si>
  <si>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</si>
  <si>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</si>
  <si>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</si>
  <si>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</si>
  <si>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</si>
  <si>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</si>
  <si>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</si>
  <si>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</si>
  <si>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</si>
  <si>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</si>
  <si>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</si>
  <si>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</si>
  <si>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</si>
  <si>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</si>
  <si>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</si>
  <si>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</si>
  <si>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</si>
  <si>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</si>
  <si>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</si>
  <si>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</si>
  <si>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</si>
  <si>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</si>
  <si>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</si>
  <si>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</si>
  <si>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</si>
  <si>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</si>
  <si>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03038203</t>
  </si>
  <si>
    <t>HR</t>
  </si>
  <si>
    <t>010000162</t>
  </si>
  <si>
    <t>92803032010</t>
  </si>
  <si>
    <t>7478000010RQEO8SR65</t>
  </si>
  <si>
    <t>KOESTLIN d.d.</t>
  </si>
  <si>
    <t>Bjelovar</t>
  </si>
  <si>
    <t>Slavonska cesta 2a</t>
  </si>
  <si>
    <t>racunovodstvo@koestlin.hr</t>
  </si>
  <si>
    <t>www.koestlin.hr</t>
  </si>
  <si>
    <t>Čepelja Dora</t>
  </si>
  <si>
    <t>043492242</t>
  </si>
  <si>
    <t>KPMG Croatia</t>
  </si>
  <si>
    <t>Joško Džida</t>
  </si>
  <si>
    <t xml:space="preserve">stanje na dan 30.06.2023 </t>
  </si>
  <si>
    <t>Obveznik:KOESTLIN d.d. Slavonska cesta 2a, Bjelovar</t>
  </si>
  <si>
    <t>u razdoblju 01.01.2023 do 30.06.2023</t>
  </si>
  <si>
    <t>Obveznik: KOESTLIN d.d. Slavonska cesta 2a, Bjelovar</t>
  </si>
  <si>
    <t>BILJEŠKE UZ FINANCIJSKE IZVJEŠTAJE - TFI
(koji se sastavljaju za tromjesečna razdoblja)
Naziv izdavatelja:   KOESTLIN d.d.
OIB:   92803032010
Izvještajno razdoblje: 01.01.2023.-30.06.2023.
Bilješke uz financijske izvještaje za tromjesečna razdoblja uključuju:
Financijski izvještaji Društva sastavljeni su u skladu s Međunarodnim standardima financijskog izvještavanja (MSFI) koje je usvojila EU, te su u skladu sa Zakonom o računovodstvu Republike Hrvatske.                                                                                                                                            
Prezentirani tromjesečni financijski izvještaji pružaju cjelovit i istinit prikaz financijskog položaja Društva, te rezultata njegova poslovanja i novčanih tijekova u skladu s primijenjenim standardima.                                                                                                                                                                                                                                                                                                                                                                                                                                                                                                                                                                                 
Ova financijska izvješća objavljuju se naknadno, nastavno na objavljene financijske izvještaje za 2022. koji su dostupni na internetskim stranicama društva KOESTLIN d.d. i Zagrebačka burza.         
U siječnju 2023. godine Republika Hrvatska je uvela novu nacionalnu valutu Euro. Prelazak poslovanja na novu nacionalnu valutu nije otežao poslovanje i funkcionalnost društva te se ne očekuje značajan negativan utjecaj na poslovanje Društva, ali trenutačno nije moguće kvantificirati učinke</t>
  </si>
  <si>
    <t>1311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</si>
</sst>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N24" sqref="N2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45107</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334</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468</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454</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43000</v>
      </c>
      <c r="D21" s="149"/>
      <c r="E21" s="138"/>
      <c r="F21" s="138"/>
      <c r="G21" s="139" t="s">
        <v>455</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456</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457</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458</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325</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459</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460</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457</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t="s">
        <v>461</v>
      </c>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t="s">
        <v>462</v>
      </c>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8" zoomScaleNormal="100" zoomScaleSheetLayoutView="110" workbookViewId="0">
      <selection activeCell="K12" sqref="K1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463</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13425954</v>
      </c>
      <c r="I9" s="82">
        <f>I10+I17+I27+I38+I43</f>
        <v>13033000</v>
      </c>
    </row>
    <row r="10" spans="1:9" ht="12.75" customHeight="1" x14ac:dyDescent="0.2">
      <c r="A10" s="194" t="s">
        <v>5</v>
      </c>
      <c r="B10" s="194"/>
      <c r="C10" s="194"/>
      <c r="D10" s="194"/>
      <c r="E10" s="194"/>
      <c r="F10" s="194"/>
      <c r="G10" s="12">
        <v>3</v>
      </c>
      <c r="H10" s="82">
        <f>H11+H12+H13+H14+H15+H16</f>
        <v>84055</v>
      </c>
      <c r="I10" s="82">
        <f>I11+I12+I13+I14+I15+I16</f>
        <v>67647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61251</v>
      </c>
      <c r="I12" s="18">
        <v>50544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22804</v>
      </c>
      <c r="I16" s="18">
        <v>17103</v>
      </c>
    </row>
    <row r="17" spans="1:9" ht="12.75" customHeight="1" x14ac:dyDescent="0.2">
      <c r="A17" s="194" t="s">
        <v>12</v>
      </c>
      <c r="B17" s="194"/>
      <c r="C17" s="194"/>
      <c r="D17" s="194"/>
      <c r="E17" s="194"/>
      <c r="F17" s="194"/>
      <c r="G17" s="12">
        <v>10</v>
      </c>
      <c r="H17" s="82">
        <f>H18+H19+H20+H21+H22+H23+H24+H25+H26</f>
        <v>8480006</v>
      </c>
      <c r="I17" s="82">
        <f>I18+I19+I20+I21+I22+I23+I24+I25+I26</f>
        <v>8103460</v>
      </c>
    </row>
    <row r="18" spans="1:9" ht="12.75" customHeight="1" x14ac:dyDescent="0.2">
      <c r="A18" s="190" t="s">
        <v>13</v>
      </c>
      <c r="B18" s="190"/>
      <c r="C18" s="190"/>
      <c r="D18" s="190"/>
      <c r="E18" s="190"/>
      <c r="F18" s="190"/>
      <c r="G18" s="11">
        <v>11</v>
      </c>
      <c r="H18" s="18">
        <v>482174</v>
      </c>
      <c r="I18" s="18">
        <v>482174</v>
      </c>
    </row>
    <row r="19" spans="1:9" ht="12.75" customHeight="1" x14ac:dyDescent="0.2">
      <c r="A19" s="190" t="s">
        <v>14</v>
      </c>
      <c r="B19" s="190"/>
      <c r="C19" s="190"/>
      <c r="D19" s="190"/>
      <c r="E19" s="190"/>
      <c r="F19" s="190"/>
      <c r="G19" s="11">
        <v>12</v>
      </c>
      <c r="H19" s="18">
        <v>4045775</v>
      </c>
      <c r="I19" s="18">
        <v>3891561</v>
      </c>
    </row>
    <row r="20" spans="1:9" ht="12.75" customHeight="1" x14ac:dyDescent="0.2">
      <c r="A20" s="190" t="s">
        <v>15</v>
      </c>
      <c r="B20" s="190"/>
      <c r="C20" s="190"/>
      <c r="D20" s="190"/>
      <c r="E20" s="190"/>
      <c r="F20" s="190"/>
      <c r="G20" s="11">
        <v>13</v>
      </c>
      <c r="H20" s="18">
        <v>3860057</v>
      </c>
      <c r="I20" s="18">
        <v>3643424</v>
      </c>
    </row>
    <row r="21" spans="1:9" ht="12.75" customHeight="1" x14ac:dyDescent="0.2">
      <c r="A21" s="190" t="s">
        <v>16</v>
      </c>
      <c r="B21" s="190"/>
      <c r="C21" s="190"/>
      <c r="D21" s="190"/>
      <c r="E21" s="190"/>
      <c r="F21" s="190"/>
      <c r="G21" s="11">
        <v>14</v>
      </c>
      <c r="H21" s="18">
        <v>92000</v>
      </c>
      <c r="I21" s="18">
        <v>79039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0</v>
      </c>
      <c r="I24" s="18">
        <v>7262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4402278</v>
      </c>
      <c r="I27" s="82">
        <f>SUM(I28:I37)</f>
        <v>4402278</v>
      </c>
    </row>
    <row r="28" spans="1:9" ht="12.75" customHeight="1" x14ac:dyDescent="0.2">
      <c r="A28" s="190" t="s">
        <v>23</v>
      </c>
      <c r="B28" s="190"/>
      <c r="C28" s="190"/>
      <c r="D28" s="190"/>
      <c r="E28" s="190"/>
      <c r="F28" s="190"/>
      <c r="G28" s="11">
        <v>21</v>
      </c>
      <c r="H28" s="18">
        <v>16397</v>
      </c>
      <c r="I28" s="18">
        <v>16397</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4384028</v>
      </c>
      <c r="I30" s="18">
        <v>4384028</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1853</v>
      </c>
      <c r="I35" s="18">
        <v>1853</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459615</v>
      </c>
      <c r="I43" s="18">
        <v>459615</v>
      </c>
    </row>
    <row r="44" spans="1:9" ht="12.75" customHeight="1" x14ac:dyDescent="0.2">
      <c r="A44" s="192" t="s">
        <v>303</v>
      </c>
      <c r="B44" s="192"/>
      <c r="C44" s="192"/>
      <c r="D44" s="192"/>
      <c r="E44" s="192"/>
      <c r="F44" s="192"/>
      <c r="G44" s="12">
        <v>37</v>
      </c>
      <c r="H44" s="82">
        <f>H45+H53+H60+H70</f>
        <v>11119141</v>
      </c>
      <c r="I44" s="82">
        <f>I45+I53+I60+I70</f>
        <v>12069932</v>
      </c>
    </row>
    <row r="45" spans="1:9" ht="12.75" customHeight="1" x14ac:dyDescent="0.2">
      <c r="A45" s="194" t="s">
        <v>39</v>
      </c>
      <c r="B45" s="194"/>
      <c r="C45" s="194"/>
      <c r="D45" s="194"/>
      <c r="E45" s="194"/>
      <c r="F45" s="194"/>
      <c r="G45" s="12">
        <v>38</v>
      </c>
      <c r="H45" s="82">
        <f>SUM(H46:H52)</f>
        <v>3115963</v>
      </c>
      <c r="I45" s="82">
        <f>SUM(I46:I52)</f>
        <v>3023010</v>
      </c>
    </row>
    <row r="46" spans="1:9" ht="12.75" customHeight="1" x14ac:dyDescent="0.2">
      <c r="A46" s="190" t="s">
        <v>40</v>
      </c>
      <c r="B46" s="190"/>
      <c r="C46" s="190"/>
      <c r="D46" s="190"/>
      <c r="E46" s="190"/>
      <c r="F46" s="190"/>
      <c r="G46" s="11">
        <v>39</v>
      </c>
      <c r="H46" s="18">
        <v>2083610</v>
      </c>
      <c r="I46" s="18">
        <v>2141299</v>
      </c>
    </row>
    <row r="47" spans="1:9" ht="12.75" customHeight="1" x14ac:dyDescent="0.2">
      <c r="A47" s="190" t="s">
        <v>41</v>
      </c>
      <c r="B47" s="190"/>
      <c r="C47" s="190"/>
      <c r="D47" s="190"/>
      <c r="E47" s="190"/>
      <c r="F47" s="190"/>
      <c r="G47" s="11">
        <v>40</v>
      </c>
      <c r="H47" s="18">
        <v>7206</v>
      </c>
      <c r="I47" s="18">
        <v>6926</v>
      </c>
    </row>
    <row r="48" spans="1:9" ht="12.75" customHeight="1" x14ac:dyDescent="0.2">
      <c r="A48" s="190" t="s">
        <v>42</v>
      </c>
      <c r="B48" s="190"/>
      <c r="C48" s="190"/>
      <c r="D48" s="190"/>
      <c r="E48" s="190"/>
      <c r="F48" s="190"/>
      <c r="G48" s="11">
        <v>41</v>
      </c>
      <c r="H48" s="18">
        <v>364069</v>
      </c>
      <c r="I48" s="18">
        <v>552108</v>
      </c>
    </row>
    <row r="49" spans="1:9" ht="12.75" customHeight="1" x14ac:dyDescent="0.2">
      <c r="A49" s="190" t="s">
        <v>43</v>
      </c>
      <c r="B49" s="190"/>
      <c r="C49" s="190"/>
      <c r="D49" s="190"/>
      <c r="E49" s="190"/>
      <c r="F49" s="190"/>
      <c r="G49" s="11">
        <v>42</v>
      </c>
      <c r="H49" s="18">
        <v>48455</v>
      </c>
      <c r="I49" s="18">
        <v>953</v>
      </c>
    </row>
    <row r="50" spans="1:9" ht="12.75" customHeight="1" x14ac:dyDescent="0.2">
      <c r="A50" s="190" t="s">
        <v>44</v>
      </c>
      <c r="B50" s="190"/>
      <c r="C50" s="190"/>
      <c r="D50" s="190"/>
      <c r="E50" s="190"/>
      <c r="F50" s="190"/>
      <c r="G50" s="11">
        <v>43</v>
      </c>
      <c r="H50" s="18">
        <v>612623</v>
      </c>
      <c r="I50" s="18">
        <v>321724</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5880665</v>
      </c>
      <c r="I53" s="82">
        <f>SUM(I54:I59)</f>
        <v>7167678</v>
      </c>
    </row>
    <row r="54" spans="1:9" ht="12.75" customHeight="1" x14ac:dyDescent="0.2">
      <c r="A54" s="190" t="s">
        <v>48</v>
      </c>
      <c r="B54" s="190"/>
      <c r="C54" s="190"/>
      <c r="D54" s="190"/>
      <c r="E54" s="190"/>
      <c r="F54" s="190"/>
      <c r="G54" s="11">
        <v>47</v>
      </c>
      <c r="H54" s="18">
        <v>4168294</v>
      </c>
      <c r="I54" s="18">
        <v>5657403</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1440148</v>
      </c>
      <c r="I56" s="18">
        <v>1299908</v>
      </c>
    </row>
    <row r="57" spans="1:9" ht="12.75" customHeight="1" x14ac:dyDescent="0.2">
      <c r="A57" s="190" t="s">
        <v>51</v>
      </c>
      <c r="B57" s="190"/>
      <c r="C57" s="190"/>
      <c r="D57" s="190"/>
      <c r="E57" s="190"/>
      <c r="F57" s="190"/>
      <c r="G57" s="11">
        <v>50</v>
      </c>
      <c r="H57" s="18">
        <v>3917</v>
      </c>
      <c r="I57" s="18">
        <v>5411</v>
      </c>
    </row>
    <row r="58" spans="1:9" ht="12.75" customHeight="1" x14ac:dyDescent="0.2">
      <c r="A58" s="190" t="s">
        <v>52</v>
      </c>
      <c r="B58" s="190"/>
      <c r="C58" s="190"/>
      <c r="D58" s="190"/>
      <c r="E58" s="190"/>
      <c r="F58" s="190"/>
      <c r="G58" s="11">
        <v>51</v>
      </c>
      <c r="H58" s="18">
        <v>268306</v>
      </c>
      <c r="I58" s="18">
        <v>204956</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2000215</v>
      </c>
      <c r="I60" s="82">
        <f>SUM(I61:I69)</f>
        <v>209624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2000215</v>
      </c>
      <c r="I63" s="18">
        <v>209624</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122298</v>
      </c>
      <c r="I70" s="18">
        <v>1669620</v>
      </c>
    </row>
    <row r="71" spans="1:9" ht="12.75" customHeight="1" x14ac:dyDescent="0.2">
      <c r="A71" s="191" t="s">
        <v>58</v>
      </c>
      <c r="B71" s="191"/>
      <c r="C71" s="191"/>
      <c r="D71" s="191"/>
      <c r="E71" s="191"/>
      <c r="F71" s="191"/>
      <c r="G71" s="11">
        <v>64</v>
      </c>
      <c r="H71" s="18">
        <v>14788</v>
      </c>
      <c r="I71" s="18">
        <v>44852</v>
      </c>
    </row>
    <row r="72" spans="1:9" ht="12.75" customHeight="1" x14ac:dyDescent="0.2">
      <c r="A72" s="192" t="s">
        <v>304</v>
      </c>
      <c r="B72" s="192"/>
      <c r="C72" s="192"/>
      <c r="D72" s="192"/>
      <c r="E72" s="192"/>
      <c r="F72" s="192"/>
      <c r="G72" s="12">
        <v>65</v>
      </c>
      <c r="H72" s="82">
        <f>H8+H9+H44+H71</f>
        <v>24559883</v>
      </c>
      <c r="I72" s="82">
        <f>I8+I9+I44+I71</f>
        <v>25147784</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15800355</v>
      </c>
      <c r="I75" s="83">
        <f>I76+I77+I78+I84+I85+I91+I94+I97</f>
        <v>15866364</v>
      </c>
    </row>
    <row r="76" spans="1:9" ht="12.75" customHeight="1" x14ac:dyDescent="0.2">
      <c r="A76" s="190" t="s">
        <v>61</v>
      </c>
      <c r="B76" s="190"/>
      <c r="C76" s="190"/>
      <c r="D76" s="190"/>
      <c r="E76" s="190"/>
      <c r="F76" s="190"/>
      <c r="G76" s="11">
        <v>68</v>
      </c>
      <c r="H76" s="18">
        <v>12775884</v>
      </c>
      <c r="I76" s="18">
        <v>12775884</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1961647</v>
      </c>
      <c r="I78" s="83">
        <f>SUM(I79:I83)</f>
        <v>1961647</v>
      </c>
    </row>
    <row r="79" spans="1:9" ht="12.75" customHeight="1" x14ac:dyDescent="0.2">
      <c r="A79" s="190" t="s">
        <v>64</v>
      </c>
      <c r="B79" s="190"/>
      <c r="C79" s="190"/>
      <c r="D79" s="190"/>
      <c r="E79" s="190"/>
      <c r="F79" s="190"/>
      <c r="G79" s="11">
        <v>71</v>
      </c>
      <c r="H79" s="18">
        <v>638794</v>
      </c>
      <c r="I79" s="18">
        <v>638794</v>
      </c>
    </row>
    <row r="80" spans="1:9" ht="12.75" customHeight="1" x14ac:dyDescent="0.2">
      <c r="A80" s="190" t="s">
        <v>65</v>
      </c>
      <c r="B80" s="190"/>
      <c r="C80" s="190"/>
      <c r="D80" s="190"/>
      <c r="E80" s="190"/>
      <c r="F80" s="190"/>
      <c r="G80" s="11">
        <v>72</v>
      </c>
      <c r="H80" s="18">
        <v>642771</v>
      </c>
      <c r="I80" s="18">
        <v>642771</v>
      </c>
    </row>
    <row r="81" spans="1:9" ht="12.75" customHeight="1" x14ac:dyDescent="0.2">
      <c r="A81" s="190" t="s">
        <v>66</v>
      </c>
      <c r="B81" s="190"/>
      <c r="C81" s="190"/>
      <c r="D81" s="190"/>
      <c r="E81" s="190"/>
      <c r="F81" s="190"/>
      <c r="G81" s="11">
        <v>73</v>
      </c>
      <c r="H81" s="18">
        <v>-642771</v>
      </c>
      <c r="I81" s="18">
        <v>-642771</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1322853</v>
      </c>
      <c r="I83" s="18">
        <v>1322853</v>
      </c>
    </row>
    <row r="84" spans="1:9" ht="12.75" customHeight="1" x14ac:dyDescent="0.2">
      <c r="A84" s="193" t="s">
        <v>69</v>
      </c>
      <c r="B84" s="193"/>
      <c r="C84" s="193"/>
      <c r="D84" s="193"/>
      <c r="E84" s="193"/>
      <c r="F84" s="193"/>
      <c r="G84" s="42">
        <v>76</v>
      </c>
      <c r="H84" s="43">
        <v>502397</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1333771</v>
      </c>
      <c r="I91" s="82">
        <f>I92-I93</f>
        <v>931985</v>
      </c>
    </row>
    <row r="92" spans="1:9" ht="12.75" customHeight="1" x14ac:dyDescent="0.2">
      <c r="A92" s="190" t="s">
        <v>72</v>
      </c>
      <c r="B92" s="190"/>
      <c r="C92" s="190"/>
      <c r="D92" s="190"/>
      <c r="E92" s="190"/>
      <c r="F92" s="190"/>
      <c r="G92" s="11">
        <v>84</v>
      </c>
      <c r="H92" s="18">
        <v>1333771</v>
      </c>
      <c r="I92" s="18">
        <v>931985</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-773344</v>
      </c>
      <c r="I94" s="82">
        <f>I95-I96</f>
        <v>196848</v>
      </c>
    </row>
    <row r="95" spans="1:9" ht="12.75" customHeight="1" x14ac:dyDescent="0.2">
      <c r="A95" s="190" t="s">
        <v>74</v>
      </c>
      <c r="B95" s="190"/>
      <c r="C95" s="190"/>
      <c r="D95" s="190"/>
      <c r="E95" s="190"/>
      <c r="F95" s="190"/>
      <c r="G95" s="11">
        <v>87</v>
      </c>
      <c r="H95" s="18">
        <v>0</v>
      </c>
      <c r="I95" s="18">
        <v>196848</v>
      </c>
    </row>
    <row r="96" spans="1:9" ht="12.75" customHeight="1" x14ac:dyDescent="0.2">
      <c r="A96" s="190" t="s">
        <v>75</v>
      </c>
      <c r="B96" s="190"/>
      <c r="C96" s="190"/>
      <c r="D96" s="190"/>
      <c r="E96" s="190"/>
      <c r="F96" s="190"/>
      <c r="G96" s="11">
        <v>88</v>
      </c>
      <c r="H96" s="18">
        <v>773344</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147293</v>
      </c>
      <c r="I98" s="82">
        <f>SUM(I99:I104)</f>
        <v>147293</v>
      </c>
    </row>
    <row r="99" spans="1:9" ht="12.75" customHeight="1" x14ac:dyDescent="0.2">
      <c r="A99" s="190" t="s">
        <v>77</v>
      </c>
      <c r="B99" s="190"/>
      <c r="C99" s="190"/>
      <c r="D99" s="190"/>
      <c r="E99" s="190"/>
      <c r="F99" s="190"/>
      <c r="G99" s="11">
        <v>91</v>
      </c>
      <c r="H99" s="18">
        <v>147293</v>
      </c>
      <c r="I99" s="18">
        <v>147293</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1918213</v>
      </c>
      <c r="I105" s="82">
        <f>SUM(I106:I116)</f>
        <v>4195947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1574022</v>
      </c>
      <c r="I111" s="18">
        <v>3805842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344191</v>
      </c>
      <c r="I115" s="18">
        <v>390105</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6614395</v>
      </c>
      <c r="I117" s="82">
        <f>SUM(I118:I131)</f>
        <v>4925250</v>
      </c>
    </row>
    <row r="118" spans="1:9" ht="12.75" customHeight="1" x14ac:dyDescent="0.2">
      <c r="A118" s="190" t="s">
        <v>83</v>
      </c>
      <c r="B118" s="190"/>
      <c r="C118" s="190"/>
      <c r="D118" s="190"/>
      <c r="E118" s="190"/>
      <c r="F118" s="190"/>
      <c r="G118" s="11">
        <v>110</v>
      </c>
      <c r="H118" s="18">
        <v>75507</v>
      </c>
      <c r="I118" s="18">
        <v>76369</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271940</v>
      </c>
      <c r="I123" s="18">
        <v>529522</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5550857</v>
      </c>
      <c r="I125" s="18">
        <v>3818838</v>
      </c>
    </row>
    <row r="126" spans="1:9" x14ac:dyDescent="0.2">
      <c r="A126" s="190" t="s">
        <v>91</v>
      </c>
      <c r="B126" s="190"/>
      <c r="C126" s="190"/>
      <c r="D126" s="190"/>
      <c r="E126" s="190"/>
      <c r="F126" s="190"/>
      <c r="G126" s="11">
        <v>118</v>
      </c>
      <c r="H126" s="18">
        <v>245711</v>
      </c>
      <c r="I126" s="18">
        <v>0</v>
      </c>
    </row>
    <row r="127" spans="1:9" x14ac:dyDescent="0.2">
      <c r="A127" s="190" t="s">
        <v>94</v>
      </c>
      <c r="B127" s="190"/>
      <c r="C127" s="190"/>
      <c r="D127" s="190"/>
      <c r="E127" s="190"/>
      <c r="F127" s="190"/>
      <c r="G127" s="11">
        <v>119</v>
      </c>
      <c r="H127" s="18">
        <v>349256</v>
      </c>
      <c r="I127" s="18">
        <v>371674</v>
      </c>
    </row>
    <row r="128" spans="1:9" x14ac:dyDescent="0.2">
      <c r="A128" s="190" t="s">
        <v>95</v>
      </c>
      <c r="B128" s="190"/>
      <c r="C128" s="190"/>
      <c r="D128" s="190"/>
      <c r="E128" s="190"/>
      <c r="F128" s="190"/>
      <c r="G128" s="11">
        <v>120</v>
      </c>
      <c r="H128" s="18">
        <v>116560</v>
      </c>
      <c r="I128" s="18">
        <v>121918</v>
      </c>
    </row>
    <row r="129" spans="1:9" x14ac:dyDescent="0.2">
      <c r="A129" s="190" t="s">
        <v>96</v>
      </c>
      <c r="B129" s="190"/>
      <c r="C129" s="190"/>
      <c r="D129" s="190"/>
      <c r="E129" s="190"/>
      <c r="F129" s="190"/>
      <c r="G129" s="11">
        <v>121</v>
      </c>
      <c r="H129" s="18">
        <v>4564</v>
      </c>
      <c r="I129" s="18">
        <v>4564</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2365</v>
      </c>
    </row>
    <row r="132" spans="1:9" ht="22.15" customHeight="1" x14ac:dyDescent="0.2">
      <c r="A132" s="191" t="s">
        <v>99</v>
      </c>
      <c r="B132" s="191"/>
      <c r="C132" s="191"/>
      <c r="D132" s="191"/>
      <c r="E132" s="191"/>
      <c r="F132" s="191"/>
      <c r="G132" s="11">
        <v>124</v>
      </c>
      <c r="H132" s="18">
        <v>79627</v>
      </c>
      <c r="I132" s="18">
        <v>12930</v>
      </c>
    </row>
    <row r="133" spans="1:9" ht="12.75" customHeight="1" x14ac:dyDescent="0.2">
      <c r="A133" s="192" t="s">
        <v>358</v>
      </c>
      <c r="B133" s="192"/>
      <c r="C133" s="192"/>
      <c r="D133" s="192"/>
      <c r="E133" s="192"/>
      <c r="F133" s="192"/>
      <c r="G133" s="12">
        <v>125</v>
      </c>
      <c r="H133" s="82">
        <f>H75+H98+H105+H117+H132</f>
        <v>24559883</v>
      </c>
      <c r="I133" s="82">
        <f>I75+I98+I105+I117+I132</f>
        <v>25147784</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Normal="100" zoomScaleSheetLayoutView="110" workbookViewId="0">
      <selection activeCell="A17" sqref="A17:F1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9669433</v>
      </c>
      <c r="I8" s="48">
        <f>SUM(I9:I13)</f>
        <v>5390191</v>
      </c>
      <c r="J8" s="48">
        <f>SUM(J9:J13)</f>
        <v>12449323</v>
      </c>
      <c r="K8" s="48">
        <f>SUM(K9:K13)</f>
        <v>6392056</v>
      </c>
    </row>
    <row r="9" spans="1:11" ht="12.75" customHeight="1" x14ac:dyDescent="0.2">
      <c r="A9" s="190" t="s">
        <v>115</v>
      </c>
      <c r="B9" s="190"/>
      <c r="C9" s="190"/>
      <c r="D9" s="190"/>
      <c r="E9" s="190"/>
      <c r="F9" s="190"/>
      <c r="G9" s="11">
        <v>2</v>
      </c>
      <c r="H9" s="49">
        <v>4594940</v>
      </c>
      <c r="I9" s="49">
        <v>2308213</v>
      </c>
      <c r="J9" s="49">
        <v>6054823</v>
      </c>
      <c r="K9" s="49">
        <v>2959963</v>
      </c>
    </row>
    <row r="10" spans="1:11" ht="12.75" customHeight="1" x14ac:dyDescent="0.2">
      <c r="A10" s="190" t="s">
        <v>116</v>
      </c>
      <c r="B10" s="190"/>
      <c r="C10" s="190"/>
      <c r="D10" s="190"/>
      <c r="E10" s="190"/>
      <c r="F10" s="190"/>
      <c r="G10" s="11">
        <v>3</v>
      </c>
      <c r="H10" s="49">
        <v>4710354</v>
      </c>
      <c r="I10" s="49">
        <v>2858508</v>
      </c>
      <c r="J10" s="49">
        <v>6057475</v>
      </c>
      <c r="K10" s="49">
        <v>3233671</v>
      </c>
    </row>
    <row r="11" spans="1:11" ht="12.75" customHeight="1" x14ac:dyDescent="0.2">
      <c r="A11" s="190" t="s">
        <v>117</v>
      </c>
      <c r="B11" s="190"/>
      <c r="C11" s="190"/>
      <c r="D11" s="190"/>
      <c r="E11" s="190"/>
      <c r="F11" s="190"/>
      <c r="G11" s="11">
        <v>4</v>
      </c>
      <c r="H11" s="49">
        <v>238163</v>
      </c>
      <c r="I11" s="49">
        <v>113942</v>
      </c>
      <c r="J11" s="49">
        <v>249912</v>
      </c>
      <c r="K11" s="49">
        <v>124180</v>
      </c>
    </row>
    <row r="12" spans="1:11" ht="12.75" customHeight="1" x14ac:dyDescent="0.2">
      <c r="A12" s="190" t="s">
        <v>118</v>
      </c>
      <c r="B12" s="190"/>
      <c r="C12" s="190"/>
      <c r="D12" s="190"/>
      <c r="E12" s="190"/>
      <c r="F12" s="190"/>
      <c r="G12" s="11">
        <v>5</v>
      </c>
      <c r="H12" s="49">
        <v>92022</v>
      </c>
      <c r="I12" s="49">
        <v>92022</v>
      </c>
      <c r="J12" s="49">
        <v>45938</v>
      </c>
      <c r="K12" s="49">
        <v>45938</v>
      </c>
    </row>
    <row r="13" spans="1:11" ht="12.75" customHeight="1" x14ac:dyDescent="0.2">
      <c r="A13" s="190" t="s">
        <v>119</v>
      </c>
      <c r="B13" s="190"/>
      <c r="C13" s="190"/>
      <c r="D13" s="190"/>
      <c r="E13" s="190"/>
      <c r="F13" s="190"/>
      <c r="G13" s="11">
        <v>6</v>
      </c>
      <c r="H13" s="49">
        <v>33954</v>
      </c>
      <c r="I13" s="49">
        <v>17506</v>
      </c>
      <c r="J13" s="49">
        <v>41175</v>
      </c>
      <c r="K13" s="49">
        <v>28304</v>
      </c>
    </row>
    <row r="14" spans="1:11" ht="12.75" customHeight="1" x14ac:dyDescent="0.2">
      <c r="A14" s="221" t="s">
        <v>360</v>
      </c>
      <c r="B14" s="221"/>
      <c r="C14" s="221"/>
      <c r="D14" s="221"/>
      <c r="E14" s="221"/>
      <c r="F14" s="221"/>
      <c r="G14" s="12">
        <v>7</v>
      </c>
      <c r="H14" s="48">
        <f>H15+H16+H20+H24+H25+H26+H29+H36</f>
        <v>9983233</v>
      </c>
      <c r="I14" s="48">
        <f>I15+I16+I20+I24+I25+I26+I29+I36</f>
        <v>5514238</v>
      </c>
      <c r="J14" s="48">
        <f>J15+J16+J20+J24+J25+J26+J29+J36</f>
        <v>12278561</v>
      </c>
      <c r="K14" s="48">
        <f>K15+K16+K20+K24+K25+K26+K29+K36</f>
        <v>6312836</v>
      </c>
    </row>
    <row r="15" spans="1:11" ht="12.75" customHeight="1" x14ac:dyDescent="0.2">
      <c r="A15" s="190" t="s">
        <v>104</v>
      </c>
      <c r="B15" s="190"/>
      <c r="C15" s="190"/>
      <c r="D15" s="190"/>
      <c r="E15" s="190"/>
      <c r="F15" s="190"/>
      <c r="G15" s="11">
        <v>8</v>
      </c>
      <c r="H15" s="49">
        <v>-303343</v>
      </c>
      <c r="I15" s="49">
        <v>84633</v>
      </c>
      <c r="J15" s="49">
        <v>-145835</v>
      </c>
      <c r="K15" s="49">
        <v>288959</v>
      </c>
    </row>
    <row r="16" spans="1:11" ht="12.75" customHeight="1" x14ac:dyDescent="0.2">
      <c r="A16" s="194" t="s">
        <v>440</v>
      </c>
      <c r="B16" s="194"/>
      <c r="C16" s="194"/>
      <c r="D16" s="194"/>
      <c r="E16" s="194"/>
      <c r="F16" s="194"/>
      <c r="G16" s="12">
        <v>9</v>
      </c>
      <c r="H16" s="48">
        <f>SUM(H17:H19)</f>
        <v>7558503</v>
      </c>
      <c r="I16" s="48">
        <f>SUM(I17:I19)</f>
        <v>4054416</v>
      </c>
      <c r="J16" s="48">
        <f>SUM(J17:J19)</f>
        <v>9642582</v>
      </c>
      <c r="K16" s="48">
        <f>SUM(K17:K19)</f>
        <v>4604041</v>
      </c>
    </row>
    <row r="17" spans="1:11" ht="12.75" customHeight="1" x14ac:dyDescent="0.2">
      <c r="A17" s="224" t="s">
        <v>120</v>
      </c>
      <c r="B17" s="224"/>
      <c r="C17" s="224"/>
      <c r="D17" s="224"/>
      <c r="E17" s="224"/>
      <c r="F17" s="224"/>
      <c r="G17" s="11">
        <v>10</v>
      </c>
      <c r="H17" s="49">
        <v>6934559</v>
      </c>
      <c r="I17" s="49">
        <v>3718293</v>
      </c>
      <c r="J17" s="49">
        <v>9018840</v>
      </c>
      <c r="K17" s="49">
        <v>4310821</v>
      </c>
    </row>
    <row r="18" spans="1:11" ht="12.75" customHeight="1" x14ac:dyDescent="0.2">
      <c r="A18" s="224" t="s">
        <v>121</v>
      </c>
      <c r="B18" s="224"/>
      <c r="C18" s="224"/>
      <c r="D18" s="224"/>
      <c r="E18" s="224"/>
      <c r="F18" s="224"/>
      <c r="G18" s="11">
        <v>11</v>
      </c>
      <c r="H18" s="49">
        <v>22398</v>
      </c>
      <c r="I18" s="49">
        <v>8628</v>
      </c>
      <c r="J18" s="49">
        <v>16616</v>
      </c>
      <c r="K18" s="49">
        <v>10707</v>
      </c>
    </row>
    <row r="19" spans="1:11" ht="12.75" customHeight="1" x14ac:dyDescent="0.2">
      <c r="A19" s="224" t="s">
        <v>122</v>
      </c>
      <c r="B19" s="224"/>
      <c r="C19" s="224"/>
      <c r="D19" s="224"/>
      <c r="E19" s="224"/>
      <c r="F19" s="224"/>
      <c r="G19" s="11">
        <v>12</v>
      </c>
      <c r="H19" s="49">
        <v>601546</v>
      </c>
      <c r="I19" s="49">
        <v>327495</v>
      </c>
      <c r="J19" s="49">
        <v>607126</v>
      </c>
      <c r="K19" s="49">
        <v>282513</v>
      </c>
    </row>
    <row r="20" spans="1:11" ht="12.75" customHeight="1" x14ac:dyDescent="0.2">
      <c r="A20" s="194" t="s">
        <v>441</v>
      </c>
      <c r="B20" s="194"/>
      <c r="C20" s="194"/>
      <c r="D20" s="194"/>
      <c r="E20" s="194"/>
      <c r="F20" s="194"/>
      <c r="G20" s="12">
        <v>13</v>
      </c>
      <c r="H20" s="48">
        <f>SUM(H21:H23)</f>
        <v>1860176</v>
      </c>
      <c r="I20" s="48">
        <f>SUM(I21:I23)</f>
        <v>927485</v>
      </c>
      <c r="J20" s="48">
        <f>SUM(J21:J23)</f>
        <v>2012764</v>
      </c>
      <c r="K20" s="48">
        <f>SUM(K21:K23)</f>
        <v>1030257</v>
      </c>
    </row>
    <row r="21" spans="1:11" ht="12.75" customHeight="1" x14ac:dyDescent="0.2">
      <c r="A21" s="224" t="s">
        <v>105</v>
      </c>
      <c r="B21" s="224"/>
      <c r="C21" s="224"/>
      <c r="D21" s="224"/>
      <c r="E21" s="224"/>
      <c r="F21" s="224"/>
      <c r="G21" s="11">
        <v>14</v>
      </c>
      <c r="H21" s="49">
        <v>1230615</v>
      </c>
      <c r="I21" s="49">
        <v>613810</v>
      </c>
      <c r="J21" s="49">
        <v>1369592</v>
      </c>
      <c r="K21" s="49">
        <v>669484</v>
      </c>
    </row>
    <row r="22" spans="1:11" ht="12.75" customHeight="1" x14ac:dyDescent="0.2">
      <c r="A22" s="224" t="s">
        <v>106</v>
      </c>
      <c r="B22" s="224"/>
      <c r="C22" s="224"/>
      <c r="D22" s="224"/>
      <c r="E22" s="224"/>
      <c r="F22" s="224"/>
      <c r="G22" s="11">
        <v>15</v>
      </c>
      <c r="H22" s="49">
        <v>372257</v>
      </c>
      <c r="I22" s="49">
        <v>185247</v>
      </c>
      <c r="J22" s="49">
        <v>362707</v>
      </c>
      <c r="K22" s="49">
        <v>217701</v>
      </c>
    </row>
    <row r="23" spans="1:11" ht="12.75" customHeight="1" x14ac:dyDescent="0.2">
      <c r="A23" s="224" t="s">
        <v>107</v>
      </c>
      <c r="B23" s="224"/>
      <c r="C23" s="224"/>
      <c r="D23" s="224"/>
      <c r="E23" s="224"/>
      <c r="F23" s="224"/>
      <c r="G23" s="11">
        <v>16</v>
      </c>
      <c r="H23" s="49">
        <v>257304</v>
      </c>
      <c r="I23" s="49">
        <v>128428</v>
      </c>
      <c r="J23" s="49">
        <v>280465</v>
      </c>
      <c r="K23" s="49">
        <v>143072</v>
      </c>
    </row>
    <row r="24" spans="1:11" ht="12.75" customHeight="1" x14ac:dyDescent="0.2">
      <c r="A24" s="190" t="s">
        <v>108</v>
      </c>
      <c r="B24" s="190"/>
      <c r="C24" s="190"/>
      <c r="D24" s="190"/>
      <c r="E24" s="190"/>
      <c r="F24" s="190"/>
      <c r="G24" s="11">
        <v>17</v>
      </c>
      <c r="H24" s="49">
        <v>468379</v>
      </c>
      <c r="I24" s="49">
        <v>236148</v>
      </c>
      <c r="J24" s="49">
        <v>408954</v>
      </c>
      <c r="K24" s="49">
        <v>198978</v>
      </c>
    </row>
    <row r="25" spans="1:11" ht="12.75" customHeight="1" x14ac:dyDescent="0.2">
      <c r="A25" s="190" t="s">
        <v>109</v>
      </c>
      <c r="B25" s="190"/>
      <c r="C25" s="190"/>
      <c r="D25" s="190"/>
      <c r="E25" s="190"/>
      <c r="F25" s="190"/>
      <c r="G25" s="11">
        <v>18</v>
      </c>
      <c r="H25" s="49">
        <v>358709</v>
      </c>
      <c r="I25" s="49">
        <v>186613</v>
      </c>
      <c r="J25" s="49">
        <v>336377</v>
      </c>
      <c r="K25" s="49">
        <v>179495</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40809</v>
      </c>
      <c r="I36" s="49">
        <v>24943</v>
      </c>
      <c r="J36" s="49">
        <v>23719</v>
      </c>
      <c r="K36" s="49">
        <v>11106</v>
      </c>
    </row>
    <row r="37" spans="1:11" ht="12.75" customHeight="1" x14ac:dyDescent="0.2">
      <c r="A37" s="221" t="s">
        <v>361</v>
      </c>
      <c r="B37" s="221"/>
      <c r="C37" s="221"/>
      <c r="D37" s="221"/>
      <c r="E37" s="221"/>
      <c r="F37" s="221"/>
      <c r="G37" s="12">
        <v>30</v>
      </c>
      <c r="H37" s="48">
        <f>SUM(H38:H47)</f>
        <v>70300</v>
      </c>
      <c r="I37" s="48">
        <f>SUM(I38:I47)</f>
        <v>37312</v>
      </c>
      <c r="J37" s="48">
        <f>SUM(J38:J47)</f>
        <v>36131</v>
      </c>
      <c r="K37" s="48">
        <f>SUM(K38:K47)</f>
        <v>24349</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69556</v>
      </c>
      <c r="I40" s="49">
        <v>37026</v>
      </c>
      <c r="J40" s="49">
        <v>36131</v>
      </c>
      <c r="K40" s="49">
        <v>24349</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6</v>
      </c>
      <c r="I44" s="49">
        <v>2</v>
      </c>
      <c r="J44" s="49">
        <v>0</v>
      </c>
      <c r="K44" s="49">
        <v>0</v>
      </c>
    </row>
    <row r="45" spans="1:11" ht="12.75" customHeight="1" x14ac:dyDescent="0.2">
      <c r="A45" s="190" t="s">
        <v>138</v>
      </c>
      <c r="B45" s="190"/>
      <c r="C45" s="190"/>
      <c r="D45" s="190"/>
      <c r="E45" s="190"/>
      <c r="F45" s="190"/>
      <c r="G45" s="11">
        <v>38</v>
      </c>
      <c r="H45" s="49">
        <v>738</v>
      </c>
      <c r="I45" s="49">
        <v>284</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32567</v>
      </c>
      <c r="I48" s="48">
        <f>SUM(I49:I55)</f>
        <v>13475</v>
      </c>
      <c r="J48" s="48">
        <f>SUM(J49:J55)</f>
        <v>10045</v>
      </c>
      <c r="K48" s="48">
        <f>SUM(K49:K55)</f>
        <v>5173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22023</v>
      </c>
      <c r="I51" s="49">
        <v>10440</v>
      </c>
      <c r="J51" s="49">
        <v>8595</v>
      </c>
      <c r="K51" s="49">
        <v>4614</v>
      </c>
    </row>
    <row r="52" spans="1:11" ht="12.75" customHeight="1" x14ac:dyDescent="0.2">
      <c r="A52" s="214" t="s">
        <v>144</v>
      </c>
      <c r="B52" s="214"/>
      <c r="C52" s="214"/>
      <c r="D52" s="214"/>
      <c r="E52" s="214"/>
      <c r="F52" s="214"/>
      <c r="G52" s="11">
        <v>45</v>
      </c>
      <c r="H52" s="49">
        <v>10544</v>
      </c>
      <c r="I52" s="49">
        <v>3035</v>
      </c>
      <c r="J52" s="49">
        <v>1450</v>
      </c>
      <c r="K52" s="49">
        <v>559</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9739733</v>
      </c>
      <c r="I60" s="48">
        <f>I8+I37+I56+I57</f>
        <v>5427503</v>
      </c>
      <c r="J60" s="48">
        <f>J8+J37+J56+J57</f>
        <v>12485454</v>
      </c>
      <c r="K60" s="48">
        <f>K8+K37+K56+K57</f>
        <v>6416405</v>
      </c>
    </row>
    <row r="61" spans="1:11" ht="12.75" customHeight="1" x14ac:dyDescent="0.2">
      <c r="A61" s="221" t="s">
        <v>364</v>
      </c>
      <c r="B61" s="221"/>
      <c r="C61" s="221"/>
      <c r="D61" s="221"/>
      <c r="E61" s="221"/>
      <c r="F61" s="221"/>
      <c r="G61" s="12">
        <v>54</v>
      </c>
      <c r="H61" s="48">
        <f>H14+H48+H58+H59</f>
        <v>10015800</v>
      </c>
      <c r="I61" s="48">
        <f>I14+I48+I58+I59</f>
        <v>5527713</v>
      </c>
      <c r="J61" s="48">
        <f>J14+J48+J58+J59</f>
        <v>12288606</v>
      </c>
      <c r="K61" s="48">
        <f>K14+K48+K58+K59</f>
        <v>6318009</v>
      </c>
    </row>
    <row r="62" spans="1:11" ht="12.75" customHeight="1" x14ac:dyDescent="0.2">
      <c r="A62" s="221" t="s">
        <v>365</v>
      </c>
      <c r="B62" s="221"/>
      <c r="C62" s="221"/>
      <c r="D62" s="221"/>
      <c r="E62" s="221"/>
      <c r="F62" s="221"/>
      <c r="G62" s="12">
        <v>55</v>
      </c>
      <c r="H62" s="48">
        <f>H60-H61</f>
        <v>-276067</v>
      </c>
      <c r="I62" s="48">
        <f>I60-I61</f>
        <v>-100210</v>
      </c>
      <c r="J62" s="48">
        <f>J60-J61</f>
        <v>196848</v>
      </c>
      <c r="K62" s="48">
        <f>K60-K61</f>
        <v>98396</v>
      </c>
    </row>
    <row r="63" spans="1:11" ht="12.75" customHeight="1" x14ac:dyDescent="0.2">
      <c r="A63" s="222" t="s">
        <v>366</v>
      </c>
      <c r="B63" s="222"/>
      <c r="C63" s="222"/>
      <c r="D63" s="222"/>
      <c r="E63" s="222"/>
      <c r="F63" s="222"/>
      <c r="G63" s="12">
        <v>56</v>
      </c>
      <c r="H63" s="48">
        <f>+IF((H60-H61)&gt;0,(H60-H61),0)</f>
        <v>0</v>
      </c>
      <c r="I63" s="48">
        <f>+IF((I60-I61)&gt;0,(I60-I61),0)</f>
        <v>0</v>
      </c>
      <c r="J63" s="48">
        <f>+IF((J60-J61)&gt;0,(J60-J61),0)</f>
        <v>196848</v>
      </c>
      <c r="K63" s="48">
        <f>+IF((K60-K61)&gt;0,(K60-K61),0)</f>
        <v>98396</v>
      </c>
    </row>
    <row r="64" spans="1:11" ht="12.75" customHeight="1" x14ac:dyDescent="0.2">
      <c r="A64" s="222" t="s">
        <v>367</v>
      </c>
      <c r="B64" s="222"/>
      <c r="C64" s="222"/>
      <c r="D64" s="222"/>
      <c r="E64" s="222"/>
      <c r="F64" s="222"/>
      <c r="G64" s="12">
        <v>57</v>
      </c>
      <c r="H64" s="48">
        <f>+IF((H60-H61)&lt;0,(H60-H61),0)</f>
        <v>-276067</v>
      </c>
      <c r="I64" s="48">
        <f>+IF((I60-I61)&lt;0,(I60-I61),0)</f>
        <v>-100210</v>
      </c>
      <c r="J64" s="48">
        <f>+IF((J60-J61)&lt;0,(J60-J61),0)</f>
        <v>0</v>
      </c>
      <c r="K64" s="48">
        <f>+IF((K60-K61)&lt;0,(K60-K61),0)</f>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-276067</v>
      </c>
      <c r="I66" s="48">
        <f>I62-I65</f>
        <v>-100210</v>
      </c>
      <c r="J66" s="48">
        <f>J62-J65</f>
        <v>196848</v>
      </c>
      <c r="K66" s="48">
        <f>K62-K65</f>
        <v>98396</v>
      </c>
    </row>
    <row r="67" spans="1:11" ht="12.75" customHeight="1" x14ac:dyDescent="0.2">
      <c r="A67" s="222" t="s">
        <v>369</v>
      </c>
      <c r="B67" s="222"/>
      <c r="C67" s="222"/>
      <c r="D67" s="222"/>
      <c r="E67" s="222"/>
      <c r="F67" s="222"/>
      <c r="G67" s="12">
        <v>60</v>
      </c>
      <c r="H67" s="48">
        <f>+IF((H62-H65)&gt;0,(H62-H65),0)</f>
        <v>0</v>
      </c>
      <c r="I67" s="48">
        <f>+IF((I62-I65)&gt;0,(I62-I65),0)</f>
        <v>0</v>
      </c>
      <c r="J67" s="48">
        <f>+IF((J62-J65)&gt;0,(J62-J65),0)</f>
        <v>196848</v>
      </c>
      <c r="K67" s="48">
        <f>+IF((K62-K65)&gt;0,(K62-K65),0)</f>
        <v>98396</v>
      </c>
    </row>
    <row r="68" spans="1:11" ht="12.75" customHeight="1" x14ac:dyDescent="0.2">
      <c r="A68" s="222" t="s">
        <v>370</v>
      </c>
      <c r="B68" s="222"/>
      <c r="C68" s="222"/>
      <c r="D68" s="222"/>
      <c r="E68" s="222"/>
      <c r="F68" s="222"/>
      <c r="G68" s="12">
        <v>61</v>
      </c>
      <c r="H68" s="48">
        <f>+IF((H62-H65)&lt;0,(H62-H65),0)</f>
        <v>-276067</v>
      </c>
      <c r="I68" s="48">
        <f>+IF((I62-I65)&lt;0,(I62-I65),0)</f>
        <v>-100210</v>
      </c>
      <c r="J68" s="48">
        <f>+IF((J62-J65)&lt;0,(J62-J65),0)</f>
        <v>0</v>
      </c>
      <c r="K68" s="48">
        <f>+IF((K62-K65)&lt;0,(K62-K65),0)</f>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-276067</v>
      </c>
      <c r="I89" s="52">
        <v>-100210</v>
      </c>
      <c r="J89" s="52">
        <v>196848</v>
      </c>
      <c r="K89" s="52">
        <v>98396</v>
      </c>
    </row>
    <row r="90" spans="1:11" ht="24" customHeight="1" x14ac:dyDescent="0.2">
      <c r="A90" s="192" t="s">
        <v>437</v>
      </c>
      <c r="B90" s="192"/>
      <c r="C90" s="192"/>
      <c r="D90" s="192"/>
      <c r="E90" s="192"/>
      <c r="F90" s="192"/>
      <c r="G90" s="12">
        <v>79</v>
      </c>
      <c r="H90" s="69">
        <f>H91+H98</f>
        <v>0</v>
      </c>
      <c r="I90" s="69">
        <f>I91+I98</f>
        <v>0</v>
      </c>
      <c r="J90" s="69">
        <f>J91+J98</f>
        <v>0</v>
      </c>
      <c r="K90" s="69">
        <f>K91+K98</f>
        <v>0</v>
      </c>
    </row>
    <row r="91" spans="1:11" ht="24" customHeight="1" x14ac:dyDescent="0.2">
      <c r="A91" s="212" t="s">
        <v>444</v>
      </c>
      <c r="B91" s="212"/>
      <c r="C91" s="212"/>
      <c r="D91" s="212"/>
      <c r="E91" s="212"/>
      <c r="F91" s="212"/>
      <c r="G91" s="12">
        <v>80</v>
      </c>
      <c r="H91" s="69">
        <f>SUM(H92:H96)</f>
        <v>0</v>
      </c>
      <c r="I91" s="69">
        <f>SUM(I92:I96)</f>
        <v>0</v>
      </c>
      <c r="J91" s="69">
        <f>SUM(J92:J96)</f>
        <v>0</v>
      </c>
      <c r="K91" s="69">
        <f>SUM(K92:K96)</f>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SUM(J99:J106)</f>
        <v>0</v>
      </c>
      <c r="K98" s="69">
        <f>SUM(K99:K106)</f>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J91+J98-J107-J97</f>
        <v>0</v>
      </c>
      <c r="K108" s="69">
        <f>K91+K98-K107-K97</f>
        <v>0</v>
      </c>
    </row>
    <row r="109" spans="1:11" ht="12.75" customHeight="1" x14ac:dyDescent="0.2">
      <c r="A109" s="192" t="s">
        <v>393</v>
      </c>
      <c r="B109" s="192"/>
      <c r="C109" s="192"/>
      <c r="D109" s="192"/>
      <c r="E109" s="192"/>
      <c r="F109" s="192"/>
      <c r="G109" s="12">
        <v>98</v>
      </c>
      <c r="H109" s="51">
        <f>H89+H108</f>
        <v>-276067</v>
      </c>
      <c r="I109" s="51">
        <f>I89+I108</f>
        <v>-100210</v>
      </c>
      <c r="J109" s="51">
        <f>J89+J108</f>
        <v>196848</v>
      </c>
      <c r="K109" s="51">
        <f>K89+K108</f>
        <v>98396</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85" zoomScaleNormal="100" zoomScaleSheetLayoutView="85" workbookViewId="0">
      <selection activeCell="I45" sqref="I4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466</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-276067</v>
      </c>
      <c r="I8" s="64">
        <v>196848</v>
      </c>
    </row>
    <row r="9" spans="1:9" ht="12.75" customHeight="1" x14ac:dyDescent="0.2">
      <c r="A9" s="245" t="s">
        <v>171</v>
      </c>
      <c r="B9" s="245"/>
      <c r="C9" s="245"/>
      <c r="D9" s="245"/>
      <c r="E9" s="245"/>
      <c r="F9" s="245"/>
      <c r="G9" s="65">
        <v>2</v>
      </c>
      <c r="H9" s="66">
        <f>H10+H11+H12+H13+H14+H15+H16+H17</f>
        <v>420234</v>
      </c>
      <c r="I9" s="66">
        <f>I10+I11+I12+I13+I14+I15+I16+I17</f>
        <v>381314</v>
      </c>
    </row>
    <row r="10" spans="1:9" ht="12.75" customHeight="1" x14ac:dyDescent="0.2">
      <c r="A10" s="224" t="s">
        <v>172</v>
      </c>
      <c r="B10" s="224"/>
      <c r="C10" s="224"/>
      <c r="D10" s="224"/>
      <c r="E10" s="224"/>
      <c r="F10" s="224"/>
      <c r="G10" s="63">
        <v>3</v>
      </c>
      <c r="H10" s="64">
        <v>468379</v>
      </c>
      <c r="I10" s="64">
        <v>408954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-69562</v>
      </c>
      <c r="I13" s="64">
        <v>-36131</v>
      </c>
    </row>
    <row r="14" spans="1:9" ht="12.75" customHeight="1" x14ac:dyDescent="0.2">
      <c r="A14" s="224" t="s">
        <v>176</v>
      </c>
      <c r="B14" s="224"/>
      <c r="C14" s="224"/>
      <c r="D14" s="224"/>
      <c r="E14" s="224"/>
      <c r="F14" s="224"/>
      <c r="G14" s="63">
        <v>7</v>
      </c>
      <c r="H14" s="64">
        <v>21417</v>
      </c>
      <c r="I14" s="64">
        <v>8491</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144167</v>
      </c>
      <c r="I18" s="66">
        <f>I8+I9</f>
        <v>578162</v>
      </c>
    </row>
    <row r="19" spans="1:9" ht="12.75" customHeight="1" x14ac:dyDescent="0.2">
      <c r="A19" s="245" t="s">
        <v>180</v>
      </c>
      <c r="B19" s="245"/>
      <c r="C19" s="245"/>
      <c r="D19" s="245"/>
      <c r="E19" s="245"/>
      <c r="F19" s="245"/>
      <c r="G19" s="65">
        <v>12</v>
      </c>
      <c r="H19" s="66">
        <f>H20+H21+H22+H23</f>
        <v>-1954646</v>
      </c>
      <c r="I19" s="66">
        <f>I20+I21+I22+I23</f>
        <v>-3088204</v>
      </c>
    </row>
    <row r="20" spans="1:9" ht="12.75" customHeight="1" x14ac:dyDescent="0.2">
      <c r="A20" s="224" t="s">
        <v>181</v>
      </c>
      <c r="B20" s="224"/>
      <c r="C20" s="224"/>
      <c r="D20" s="224"/>
      <c r="E20" s="224"/>
      <c r="F20" s="224"/>
      <c r="G20" s="63">
        <v>13</v>
      </c>
      <c r="H20" s="64">
        <v>-932985</v>
      </c>
      <c r="I20" s="64">
        <v>-1689145</v>
      </c>
    </row>
    <row r="21" spans="1:9" ht="12.75" customHeight="1" x14ac:dyDescent="0.2">
      <c r="A21" s="224" t="s">
        <v>182</v>
      </c>
      <c r="B21" s="224"/>
      <c r="C21" s="224"/>
      <c r="D21" s="224"/>
      <c r="E21" s="224"/>
      <c r="F21" s="224"/>
      <c r="G21" s="63">
        <v>14</v>
      </c>
      <c r="H21" s="64">
        <v>112020</v>
      </c>
      <c r="I21" s="64">
        <v>-1287013</v>
      </c>
    </row>
    <row r="22" spans="1:9" ht="12.75" customHeight="1" x14ac:dyDescent="0.2">
      <c r="A22" s="224" t="s">
        <v>183</v>
      </c>
      <c r="B22" s="224"/>
      <c r="C22" s="224"/>
      <c r="D22" s="224"/>
      <c r="E22" s="224"/>
      <c r="F22" s="224"/>
      <c r="G22" s="63">
        <v>15</v>
      </c>
      <c r="H22" s="64">
        <v>-487463</v>
      </c>
      <c r="I22" s="64">
        <v>92952</v>
      </c>
    </row>
    <row r="23" spans="1:9" ht="12.75" customHeight="1" x14ac:dyDescent="0.2">
      <c r="A23" s="224" t="s">
        <v>184</v>
      </c>
      <c r="B23" s="224"/>
      <c r="C23" s="224"/>
      <c r="D23" s="224"/>
      <c r="E23" s="224"/>
      <c r="F23" s="224"/>
      <c r="G23" s="63">
        <v>16</v>
      </c>
      <c r="H23" s="64">
        <v>-646218</v>
      </c>
      <c r="I23" s="64">
        <v>-204998</v>
      </c>
    </row>
    <row r="24" spans="1:9" ht="12.75" customHeight="1" x14ac:dyDescent="0.2">
      <c r="A24" s="241" t="s">
        <v>185</v>
      </c>
      <c r="B24" s="241"/>
      <c r="C24" s="241"/>
      <c r="D24" s="241"/>
      <c r="E24" s="241"/>
      <c r="F24" s="241"/>
      <c r="G24" s="65">
        <v>17</v>
      </c>
      <c r="H24" s="66">
        <f>H18+H19</f>
        <v>-1810479</v>
      </c>
      <c r="I24" s="66">
        <f>I18+I19</f>
        <v>-2510042</v>
      </c>
    </row>
    <row r="25" spans="1:9" ht="12.75" customHeight="1" x14ac:dyDescent="0.2">
      <c r="A25" s="190" t="s">
        <v>186</v>
      </c>
      <c r="B25" s="190"/>
      <c r="C25" s="190"/>
      <c r="D25" s="190"/>
      <c r="E25" s="190"/>
      <c r="F25" s="190"/>
      <c r="G25" s="63">
        <v>18</v>
      </c>
      <c r="H25" s="64">
        <v>-13351</v>
      </c>
      <c r="I25" s="64">
        <v>-6828</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-1823830</v>
      </c>
      <c r="I27" s="66">
        <f>I24+I25+I26</f>
        <v>-2516870</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1790590</v>
      </c>
    </row>
    <row r="34" spans="1:9" ht="12.75" customHeight="1" x14ac:dyDescent="0.2">
      <c r="A34" s="190" t="s">
        <v>195</v>
      </c>
      <c r="B34" s="190"/>
      <c r="C34" s="190"/>
      <c r="D34" s="190"/>
      <c r="E34" s="190"/>
      <c r="F34" s="190"/>
      <c r="G34" s="63">
        <v>26</v>
      </c>
      <c r="H34" s="67">
        <v>3376732</v>
      </c>
      <c r="I34" s="67">
        <v>0</v>
      </c>
    </row>
    <row r="35" spans="1:9" ht="26.45" customHeight="1" x14ac:dyDescent="0.2">
      <c r="A35" s="241" t="s">
        <v>196</v>
      </c>
      <c r="B35" s="241"/>
      <c r="C35" s="241"/>
      <c r="D35" s="241"/>
      <c r="E35" s="241"/>
      <c r="F35" s="241"/>
      <c r="G35" s="65">
        <v>27</v>
      </c>
      <c r="H35" s="68">
        <f>H29+H30+H31+H32+H33+H34</f>
        <v>3376732</v>
      </c>
      <c r="I35" s="68">
        <f>I29+I30+I31+I32+I33+I34</f>
        <v>1790590</v>
      </c>
    </row>
    <row r="36" spans="1:9" ht="22.9" customHeight="1" x14ac:dyDescent="0.2">
      <c r="A36" s="190" t="s">
        <v>197</v>
      </c>
      <c r="B36" s="190"/>
      <c r="C36" s="190"/>
      <c r="D36" s="190"/>
      <c r="E36" s="190"/>
      <c r="F36" s="190"/>
      <c r="G36" s="63">
        <v>28</v>
      </c>
      <c r="H36" s="67">
        <v>-116881</v>
      </c>
      <c r="I36" s="67">
        <v>-16000</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-1559494</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-1676375</v>
      </c>
      <c r="I41" s="68">
        <f>I36+I37+I38+I39+I40</f>
        <v>-16000</v>
      </c>
    </row>
    <row r="42" spans="1:9" ht="29.45" customHeight="1" x14ac:dyDescent="0.2">
      <c r="A42" s="242" t="s">
        <v>203</v>
      </c>
      <c r="B42" s="242"/>
      <c r="C42" s="242"/>
      <c r="D42" s="242"/>
      <c r="E42" s="242"/>
      <c r="F42" s="242"/>
      <c r="G42" s="65">
        <v>34</v>
      </c>
      <c r="H42" s="68">
        <f>H35+H41</f>
        <v>1700357</v>
      </c>
      <c r="I42" s="68">
        <f>I35+I41</f>
        <v>1774590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1349446</v>
      </c>
      <c r="I46" s="67">
        <v>3114159</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1349446</v>
      </c>
      <c r="I48" s="68">
        <f>I44+I45+I46+I47</f>
        <v>3114159</v>
      </c>
    </row>
    <row r="49" spans="1:9" ht="24.6" customHeight="1" x14ac:dyDescent="0.2">
      <c r="A49" s="190" t="s">
        <v>305</v>
      </c>
      <c r="B49" s="190"/>
      <c r="C49" s="190"/>
      <c r="D49" s="190"/>
      <c r="E49" s="190"/>
      <c r="F49" s="190"/>
      <c r="G49" s="63">
        <v>40</v>
      </c>
      <c r="H49" s="67">
        <v>-2482326</v>
      </c>
      <c r="I49" s="67">
        <v>-745812</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-80802</v>
      </c>
      <c r="I51" s="67">
        <v>-78745</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-2563128</v>
      </c>
      <c r="I54" s="68">
        <f>I49+I50+I51+I52+I53</f>
        <v>-824557</v>
      </c>
    </row>
    <row r="55" spans="1:9" ht="29.45" customHeight="1" x14ac:dyDescent="0.2">
      <c r="A55" s="242" t="s">
        <v>215</v>
      </c>
      <c r="B55" s="242"/>
      <c r="C55" s="242"/>
      <c r="D55" s="242"/>
      <c r="E55" s="242"/>
      <c r="F55" s="242"/>
      <c r="G55" s="65">
        <v>46</v>
      </c>
      <c r="H55" s="68">
        <f>H48+H54</f>
        <v>-1213682</v>
      </c>
      <c r="I55" s="68">
        <f>I48+I54</f>
        <v>2289602</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-1337155</v>
      </c>
      <c r="I57" s="68">
        <f>I27+I42+I55+I56</f>
        <v>1547322</v>
      </c>
    </row>
    <row r="58" spans="1:9" x14ac:dyDescent="0.2">
      <c r="A58" s="244" t="s">
        <v>218</v>
      </c>
      <c r="B58" s="244"/>
      <c r="C58" s="244"/>
      <c r="D58" s="244"/>
      <c r="E58" s="244"/>
      <c r="F58" s="244"/>
      <c r="G58" s="63">
        <v>49</v>
      </c>
      <c r="H58" s="67">
        <v>1417823</v>
      </c>
      <c r="I58" s="67">
        <v>122298</v>
      </c>
    </row>
    <row r="59" spans="1:9" ht="31.15" customHeight="1" x14ac:dyDescent="0.2">
      <c r="A59" s="242" t="s">
        <v>219</v>
      </c>
      <c r="B59" s="242"/>
      <c r="C59" s="242"/>
      <c r="D59" s="242"/>
      <c r="E59" s="242"/>
      <c r="F59" s="242"/>
      <c r="G59" s="65">
        <v>50</v>
      </c>
      <c r="H59" s="68">
        <f>H57+H58</f>
        <v>80668</v>
      </c>
      <c r="I59" s="68">
        <f>I57+I58</f>
        <v>1669620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85" zoomScaleNormal="100" zoomScaleSheetLayoutView="85" workbookViewId="0">
      <selection activeCell="S43" sqref="S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v>0</v>
      </c>
      <c r="I13" s="56">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0" zoomScaleNormal="100" zoomScaleSheetLayoutView="80" workbookViewId="0">
      <selection activeCell="U57" sqref="U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12775884</v>
      </c>
      <c r="I7" s="33">
        <v>0</v>
      </c>
      <c r="J7" s="33">
        <v>638794</v>
      </c>
      <c r="K7" s="33">
        <v>642771</v>
      </c>
      <c r="L7" s="33">
        <v>642771</v>
      </c>
      <c r="M7" s="33">
        <v>0</v>
      </c>
      <c r="N7" s="33">
        <v>1322853</v>
      </c>
      <c r="O7" s="33">
        <v>502397</v>
      </c>
      <c r="P7" s="33">
        <v>0</v>
      </c>
      <c r="Q7" s="33">
        <v>0</v>
      </c>
      <c r="R7" s="33">
        <v>0</v>
      </c>
      <c r="S7" s="33">
        <v>0</v>
      </c>
      <c r="T7" s="33">
        <v>0</v>
      </c>
      <c r="U7" s="33">
        <v>1177936</v>
      </c>
      <c r="V7" s="33">
        <v>155835</v>
      </c>
      <c r="W7" s="34">
        <f>H7+I7+J7+K7-L7+M7+N7+O7+P7+Q7+R7+U7+V7+S7+T7</f>
        <v>16573699</v>
      </c>
      <c r="X7" s="33">
        <v>0</v>
      </c>
      <c r="Y7" s="34">
        <f>W7+X7</f>
        <v>16573699</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83" t="s">
        <v>299</v>
      </c>
      <c r="B10" s="283"/>
      <c r="C10" s="283"/>
      <c r="D10" s="283"/>
      <c r="E10" s="283"/>
      <c r="F10" s="283"/>
      <c r="G10" s="7">
        <v>4</v>
      </c>
      <c r="H10" s="34">
        <f>H7+H8+H9</f>
        <v>12775884</v>
      </c>
      <c r="I10" s="34">
        <f t="shared" ref="I10:Y10" si="0">I7+I8+I9</f>
        <v>0</v>
      </c>
      <c r="J10" s="34">
        <f t="shared" si="0"/>
        <v>638794</v>
      </c>
      <c r="K10" s="34">
        <f>K7+K8+K9</f>
        <v>642771</v>
      </c>
      <c r="L10" s="34">
        <f t="shared" si="0"/>
        <v>642771</v>
      </c>
      <c r="M10" s="34">
        <f t="shared" si="0"/>
        <v>0</v>
      </c>
      <c r="N10" s="34">
        <f t="shared" si="0"/>
        <v>1322853</v>
      </c>
      <c r="O10" s="34">
        <f t="shared" si="0"/>
        <v>502397</v>
      </c>
      <c r="P10" s="34">
        <f t="shared" si="0"/>
        <v>0</v>
      </c>
      <c r="Q10" s="34">
        <f t="shared" si="0"/>
        <v>0</v>
      </c>
      <c r="R10" s="34">
        <f t="shared" si="0"/>
        <v>0</v>
      </c>
      <c r="S10" s="34">
        <f t="shared" si="0"/>
        <v>0</v>
      </c>
      <c r="T10" s="34">
        <f t="shared" si="0"/>
        <v>0</v>
      </c>
      <c r="U10" s="34">
        <f t="shared" si="0"/>
        <v>1177936</v>
      </c>
      <c r="V10" s="34">
        <f t="shared" si="0"/>
        <v>155835</v>
      </c>
      <c r="W10" s="34">
        <f t="shared" si="0"/>
        <v>16573699</v>
      </c>
      <c r="X10" s="34">
        <f t="shared" si="0"/>
        <v>0</v>
      </c>
      <c r="Y10" s="34">
        <f t="shared" si="0"/>
        <v>16573699</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-773344</v>
      </c>
      <c r="W11" s="34">
        <f t="shared" ref="W11:W29" si="1">H11+I11+J11+K11-L11+M11+N11+O11+P11+Q11+R11+U11+V11+S11+T11</f>
        <v>-773344</v>
      </c>
      <c r="X11" s="33">
        <v>0</v>
      </c>
      <c r="Y11" s="34">
        <f t="shared" ref="Y11:Y29" si="2">W11+X11</f>
        <v>-773344</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1"/>
        <v>0</v>
      </c>
      <c r="X27" s="33">
        <v>0</v>
      </c>
      <c r="Y27" s="34">
        <f t="shared" si="2"/>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155835</v>
      </c>
      <c r="V28" s="33">
        <v>-155835</v>
      </c>
      <c r="W28" s="34">
        <f t="shared" si="1"/>
        <v>0</v>
      </c>
      <c r="X28" s="33">
        <v>0</v>
      </c>
      <c r="Y28" s="34">
        <f t="shared" si="2"/>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8" t="s">
        <v>427</v>
      </c>
      <c r="B30" s="278"/>
      <c r="C30" s="278"/>
      <c r="D30" s="278"/>
      <c r="E30" s="278"/>
      <c r="F30" s="278"/>
      <c r="G30" s="8">
        <v>24</v>
      </c>
      <c r="H30" s="36">
        <f>SUM(H10:H29)</f>
        <v>12775884</v>
      </c>
      <c r="I30" s="36">
        <f t="shared" ref="I30:Y30" si="3">SUM(I10:I29)</f>
        <v>0</v>
      </c>
      <c r="J30" s="36">
        <f t="shared" si="3"/>
        <v>638794</v>
      </c>
      <c r="K30" s="36">
        <f t="shared" si="3"/>
        <v>642771</v>
      </c>
      <c r="L30" s="36">
        <f t="shared" si="3"/>
        <v>642771</v>
      </c>
      <c r="M30" s="36">
        <f t="shared" si="3"/>
        <v>0</v>
      </c>
      <c r="N30" s="36">
        <f t="shared" si="3"/>
        <v>1322853</v>
      </c>
      <c r="O30" s="36">
        <f t="shared" si="3"/>
        <v>502397</v>
      </c>
      <c r="P30" s="36">
        <f t="shared" si="3"/>
        <v>0</v>
      </c>
      <c r="Q30" s="36">
        <f t="shared" si="3"/>
        <v>0</v>
      </c>
      <c r="R30" s="36">
        <f t="shared" si="3"/>
        <v>0</v>
      </c>
      <c r="S30" s="36">
        <f t="shared" si="3"/>
        <v>0</v>
      </c>
      <c r="T30" s="36">
        <f t="shared" si="3"/>
        <v>0</v>
      </c>
      <c r="U30" s="36">
        <f t="shared" si="3"/>
        <v>1333771</v>
      </c>
      <c r="V30" s="36">
        <f t="shared" si="3"/>
        <v>-773344</v>
      </c>
      <c r="W30" s="36">
        <f t="shared" si="3"/>
        <v>15800355</v>
      </c>
      <c r="X30" s="36">
        <f t="shared" si="3"/>
        <v>0</v>
      </c>
      <c r="Y30" s="36">
        <f t="shared" si="3"/>
        <v>15800355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75" t="s">
        <v>428</v>
      </c>
      <c r="B33" s="275"/>
      <c r="C33" s="275"/>
      <c r="D33" s="275"/>
      <c r="E33" s="275"/>
      <c r="F33" s="275"/>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-773344</v>
      </c>
      <c r="W33" s="34">
        <f t="shared" si="5"/>
        <v>-773344</v>
      </c>
      <c r="X33" s="34">
        <f t="shared" si="5"/>
        <v>0</v>
      </c>
      <c r="Y33" s="34">
        <f t="shared" si="5"/>
        <v>-773344</v>
      </c>
    </row>
    <row r="34" spans="1:25" ht="30.75" customHeight="1" x14ac:dyDescent="0.2">
      <c r="A34" s="276" t="s">
        <v>429</v>
      </c>
      <c r="B34" s="276"/>
      <c r="C34" s="276"/>
      <c r="D34" s="276"/>
      <c r="E34" s="276"/>
      <c r="F34" s="276"/>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155835</v>
      </c>
      <c r="V34" s="36">
        <f t="shared" si="6"/>
        <v>-155835</v>
      </c>
      <c r="W34" s="36">
        <f t="shared" si="6"/>
        <v>0</v>
      </c>
      <c r="X34" s="36">
        <f t="shared" si="6"/>
        <v>0</v>
      </c>
      <c r="Y34" s="36">
        <f t="shared" si="6"/>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12775884</v>
      </c>
      <c r="I36" s="33">
        <v>0</v>
      </c>
      <c r="J36" s="33">
        <v>638794</v>
      </c>
      <c r="K36" s="33">
        <v>642771</v>
      </c>
      <c r="L36" s="33">
        <v>642771</v>
      </c>
      <c r="M36" s="33">
        <v>0</v>
      </c>
      <c r="N36" s="33">
        <v>1322853</v>
      </c>
      <c r="O36" s="33">
        <v>502397</v>
      </c>
      <c r="P36" s="33">
        <v>0</v>
      </c>
      <c r="Q36" s="33">
        <v>0</v>
      </c>
      <c r="R36" s="33">
        <v>0</v>
      </c>
      <c r="S36" s="33">
        <v>0</v>
      </c>
      <c r="T36" s="33">
        <v>0</v>
      </c>
      <c r="U36" s="33">
        <v>1333771</v>
      </c>
      <c r="V36" s="33">
        <v>-773344</v>
      </c>
      <c r="W36" s="37">
        <f>H36+I36+J36+K36-L36+M36+N36+O36+P36+Q36+R36+U36+V36+S36+T36</f>
        <v>15800355</v>
      </c>
      <c r="X36" s="33">
        <v>0</v>
      </c>
      <c r="Y36" s="37">
        <f>W36+X36</f>
        <v>15800355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83" t="s">
        <v>430</v>
      </c>
      <c r="B39" s="283"/>
      <c r="C39" s="283"/>
      <c r="D39" s="283"/>
      <c r="E39" s="283"/>
      <c r="F39" s="283"/>
      <c r="G39" s="7">
        <v>31</v>
      </c>
      <c r="H39" s="34">
        <f>H36+H37+H38</f>
        <v>12775884</v>
      </c>
      <c r="I39" s="34">
        <f t="shared" ref="I39:Y39" si="7">I36+I37+I38</f>
        <v>0</v>
      </c>
      <c r="J39" s="34">
        <f t="shared" si="7"/>
        <v>638794</v>
      </c>
      <c r="K39" s="34">
        <f t="shared" si="7"/>
        <v>642771</v>
      </c>
      <c r="L39" s="34">
        <f t="shared" si="7"/>
        <v>642771</v>
      </c>
      <c r="M39" s="34">
        <f t="shared" si="7"/>
        <v>0</v>
      </c>
      <c r="N39" s="34">
        <f t="shared" si="7"/>
        <v>1322853</v>
      </c>
      <c r="O39" s="34">
        <f t="shared" si="7"/>
        <v>502397</v>
      </c>
      <c r="P39" s="34">
        <f t="shared" si="7"/>
        <v>0</v>
      </c>
      <c r="Q39" s="34">
        <f t="shared" si="7"/>
        <v>0</v>
      </c>
      <c r="R39" s="34">
        <f t="shared" si="7"/>
        <v>0</v>
      </c>
      <c r="S39" s="34">
        <f t="shared" si="7"/>
        <v>0</v>
      </c>
      <c r="T39" s="34">
        <f t="shared" si="7"/>
        <v>0</v>
      </c>
      <c r="U39" s="34">
        <f t="shared" si="7"/>
        <v>1333771</v>
      </c>
      <c r="V39" s="34">
        <f>V36+V37+V38</f>
        <v>-773344</v>
      </c>
      <c r="W39" s="34">
        <f t="shared" si="7"/>
        <v>15800355</v>
      </c>
      <c r="X39" s="34">
        <f t="shared" si="7"/>
        <v>0</v>
      </c>
      <c r="Y39" s="34">
        <f t="shared" si="7"/>
        <v>15800355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196848</v>
      </c>
      <c r="W40" s="37">
        <f t="shared" ref="W40:W58" si="8">H40+I40+J40+K40-L40+M40+N40+O40+P40+Q40+R40+U40+V40+S40+T40</f>
        <v>196848</v>
      </c>
      <c r="X40" s="33">
        <v>0</v>
      </c>
      <c r="Y40" s="37">
        <f t="shared" ref="Y40:Y58" si="9">W40+X40</f>
        <v>196848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8"/>
        <v>0</v>
      </c>
      <c r="X56" s="33">
        <v>0</v>
      </c>
      <c r="Y56" s="37">
        <f t="shared" si="9"/>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-502397</v>
      </c>
      <c r="P57" s="33">
        <v>0</v>
      </c>
      <c r="Q57" s="33">
        <v>0</v>
      </c>
      <c r="R57" s="33">
        <v>0</v>
      </c>
      <c r="S57" s="33">
        <v>0</v>
      </c>
      <c r="T57" s="33">
        <v>0</v>
      </c>
      <c r="U57" s="33">
        <v>-401786</v>
      </c>
      <c r="V57" s="33">
        <v>773344</v>
      </c>
      <c r="W57" s="37">
        <f t="shared" si="8"/>
        <v>-130839</v>
      </c>
      <c r="X57" s="33">
        <v>0</v>
      </c>
      <c r="Y57" s="37">
        <f t="shared" si="9"/>
        <v>-130839</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8" t="s">
        <v>433</v>
      </c>
      <c r="B59" s="278"/>
      <c r="C59" s="278"/>
      <c r="D59" s="278"/>
      <c r="E59" s="278"/>
      <c r="F59" s="278"/>
      <c r="G59" s="8">
        <v>51</v>
      </c>
      <c r="H59" s="36">
        <f>SUM(H39:H58)</f>
        <v>12775884</v>
      </c>
      <c r="I59" s="36">
        <f t="shared" ref="I59:Y59" si="10">SUM(I39:I58)</f>
        <v>0</v>
      </c>
      <c r="J59" s="36">
        <f t="shared" si="10"/>
        <v>638794</v>
      </c>
      <c r="K59" s="36">
        <f t="shared" si="10"/>
        <v>642771</v>
      </c>
      <c r="L59" s="36">
        <f t="shared" si="10"/>
        <v>642771</v>
      </c>
      <c r="M59" s="36">
        <f t="shared" si="10"/>
        <v>0</v>
      </c>
      <c r="N59" s="36">
        <f t="shared" si="10"/>
        <v>1322853</v>
      </c>
      <c r="O59" s="36">
        <f t="shared" si="10"/>
        <v>0</v>
      </c>
      <c r="P59" s="36">
        <f t="shared" si="10"/>
        <v>0</v>
      </c>
      <c r="Q59" s="36">
        <f t="shared" si="10"/>
        <v>0</v>
      </c>
      <c r="R59" s="36">
        <f t="shared" si="10"/>
        <v>0</v>
      </c>
      <c r="S59" s="36">
        <f t="shared" si="10"/>
        <v>0</v>
      </c>
      <c r="T59" s="36">
        <f t="shared" si="10"/>
        <v>0</v>
      </c>
      <c r="U59" s="36">
        <f t="shared" si="10"/>
        <v>931985</v>
      </c>
      <c r="V59" s="36">
        <f t="shared" si="10"/>
        <v>196848</v>
      </c>
      <c r="W59" s="36">
        <f t="shared" si="10"/>
        <v>15866364</v>
      </c>
      <c r="X59" s="36">
        <f t="shared" si="10"/>
        <v>0</v>
      </c>
      <c r="Y59" s="36">
        <f t="shared" si="10"/>
        <v>15866364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75" t="s">
        <v>435</v>
      </c>
      <c r="B62" s="275"/>
      <c r="C62" s="275"/>
      <c r="D62" s="275"/>
      <c r="E62" s="275"/>
      <c r="F62" s="275"/>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196848</v>
      </c>
      <c r="W62" s="37">
        <f t="shared" si="12"/>
        <v>196848</v>
      </c>
      <c r="X62" s="37">
        <f t="shared" si="12"/>
        <v>0</v>
      </c>
      <c r="Y62" s="37">
        <f t="shared" si="12"/>
        <v>196848</v>
      </c>
    </row>
    <row r="63" spans="1:25" ht="29.25" customHeight="1" x14ac:dyDescent="0.2">
      <c r="A63" s="276" t="s">
        <v>436</v>
      </c>
      <c r="B63" s="276"/>
      <c r="C63" s="276"/>
      <c r="D63" s="276"/>
      <c r="E63" s="276"/>
      <c r="F63" s="276"/>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-502397</v>
      </c>
      <c r="P63" s="38">
        <f t="shared" si="13"/>
        <v>0</v>
      </c>
      <c r="Q63" s="38">
        <f t="shared" si="13"/>
        <v>0</v>
      </c>
      <c r="R63" s="38">
        <f t="shared" si="13"/>
        <v>0</v>
      </c>
      <c r="S63" s="38">
        <f>SUM(S50:S58)</f>
        <v>0</v>
      </c>
      <c r="T63" s="38">
        <f>SUM(T50:T58)</f>
        <v>0</v>
      </c>
      <c r="U63" s="38">
        <f t="shared" si="13"/>
        <v>-401786</v>
      </c>
      <c r="V63" s="38">
        <f t="shared" si="13"/>
        <v>773344</v>
      </c>
      <c r="W63" s="38">
        <f t="shared" si="13"/>
        <v>-130839</v>
      </c>
      <c r="X63" s="38">
        <f t="shared" si="13"/>
        <v>0</v>
      </c>
      <c r="Y63" s="38">
        <f t="shared" si="13"/>
        <v>-130839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2023-07-28T08:11:23Z</cp:lastPrinted>
  <dcterms:created xsi:type="dcterms:W3CDTF">2008-10-17T11:51:54Z</dcterms:created>
  <dcterms:modified xsi:type="dcterms:W3CDTF">2023-07-28T08:25:18Z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