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J98" i="26" l="1"/>
  <c r="K98" i="26"/>
  <c r="I98" i="26"/>
  <c r="H98" i="26"/>
  <c r="J91" i="26"/>
  <c r="K91" i="26"/>
  <c r="I91" i="26"/>
  <c r="I108" i="26" s="1"/>
  <c r="H91" i="26"/>
  <c r="K108" i="26" l="1"/>
  <c r="K109" i="26" s="1"/>
  <c r="K90" i="26"/>
  <c r="J90" i="26"/>
  <c r="J108" i="26"/>
  <c r="J109" i="26" s="1"/>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K62" i="26"/>
  <c r="K68" i="26" s="1"/>
  <c r="K63" i="26"/>
  <c r="J63" i="26"/>
  <c r="I62" i="26"/>
  <c r="I68" i="26" s="1"/>
  <c r="H64" i="26"/>
  <c r="J64" i="26"/>
  <c r="H62" i="26"/>
  <c r="H66" i="26" s="1"/>
  <c r="H63" i="26"/>
  <c r="I63" i="26"/>
  <c r="I64" i="26"/>
  <c r="I51" i="21"/>
  <c r="I53" i="21" s="1"/>
  <c r="H51" i="21"/>
  <c r="H53" i="21" s="1"/>
  <c r="J67" i="26" l="1"/>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<sst xmlns="http://schemas.openxmlformats.org/spreadsheetml/2006/main" count="535" uniqueCount="470">
  <si>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</si>
  <si>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</si>
  <si>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</si>
  <si>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</si>
  <si>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</si>
  <si>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</si>
  <si>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</si>
  <si>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</si>
  <si>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</si>
  <si>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</si>
  <si>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</si>
  <si>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</si>
  <si>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</si>
  <si>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</si>
  <si>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</si>
  <si>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</si>
  <si>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</si>
  <si>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</si>
  <si>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</si>
  <si>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</si>
  <si>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</si>
  <si>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</si>
  <si>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</si>
  <si>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</si>
  <si>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</si>
  <si>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</si>
  <si>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</si>
  <si>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</si>
  <si>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</si>
  <si>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</si>
  <si>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</si>
  <si>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</si>
  <si>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</si>
  <si>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</si>
  <si>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</si>
  <si>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</si>
  <si>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</si>
  <si>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</si>
  <si>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</si>
  <si>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</si>
  <si>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</si>
  <si>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</si>
  <si>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</si>
  <si>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</si>
  <si>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</si>
  <si>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</si>
  <si>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</si>
  <si>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</si>
  <si>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</si>
  <si>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</si>
  <si>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</si>
  <si>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</si>
  <si>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</si>
  <si>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</si>
  <si>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</si>
  <si>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</si>
  <si>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</si>
  <si>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</si>
  <si>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</si>
  <si>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</si>
  <si>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</si>
  <si>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</si>
  <si>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</si>
  <si>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</si>
  <si>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</si>
  <si>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</si>
  <si>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</si>
  <si>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</si>
  <si>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</si>
  <si>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</si>
  <si>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</si>
  <si>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</si>
  <si>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</si>
  <si>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</si>
  <si>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</si>
  <si>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</si>
  <si>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</si>
  <si>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</si>
  <si>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</si>
  <si>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</si>
  <si>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</si>
  <si>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</si>
  <si>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</si>
  <si>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</si>
  <si>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</si>
  <si>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</si>
  <si>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</si>
  <si>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</si>
  <si>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</si>
  <si>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</si>
  <si>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</si>
  <si>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</si>
  <si>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</si>
  <si>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</si>
  <si>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</si>
  <si>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</si>
  <si>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</si>
  <si>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</si>
  <si>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</si>
  <si>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</si>
  <si>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</si>
  <si>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</si>
  <si>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</si>
  <si>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</si>
  <si>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</si>
  <si>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</si>
  <si>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</si>
  <si>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</si>
  <si>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</si>
  <si>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</si>
  <si>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</si>
  <si>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</si>
  <si>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</si>
  <si>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</si>
  <si>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</si>
  <si>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</si>
  <si>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</si>
  <si>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</si>
  <si>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</si>
  <si>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</si>
  <si>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</si>
  <si>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</si>
  <si>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</si>
  <si>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</si>
  <si>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</si>
  <si>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</si>
  <si>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</si>
  <si>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</si>
  <si>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</si>
  <si>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</si>
  <si>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</si>
  <si>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</si>
  <si>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</si>
  <si>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</si>
  <si>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</si>
  <si>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</si>
  <si>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</si>
  <si>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</si>
  <si>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</si>
  <si>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</si>
  <si>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</si>
  <si>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</si>
  <si>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</si>
  <si>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</si>
  <si>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</si>
  <si>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</si>
  <si>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</si>
  <si>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</si>
  <si>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</si>
  <si>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</si>
  <si>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</si>
  <si>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</si>
  <si>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</si>
  <si>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</si>
  <si>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</si>
  <si>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</si>
  <si>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</si>
  <si>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</si>
  <si>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</si>
  <si>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</si>
  <si>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</si>
  <si>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</si>
  <si>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</si>
  <si>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</si>
  <si>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</si>
  <si>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</si>
  <si>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</si>
  <si>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</si>
  <si>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</si>
  <si>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</si>
  <si>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</si>
  <si>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</si>
  <si>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</si>
  <si>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</si>
  <si>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</si>
  <si>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</si>
  <si>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</si>
  <si>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</si>
  <si>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</si>
  <si>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</si>
  <si>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</si>
  <si>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</si>
  <si>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</si>
  <si>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</si>
  <si>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</si>
  <si>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</si>
  <si>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</si>
  <si>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</si>
  <si>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</si>
  <si>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</si>
  <si>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</si>
  <si>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</si>
  <si>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</si>
  <si>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</si>
  <si>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</si>
  <si>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</si>
  <si>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</si>
  <si>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</si>
  <si>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</si>
  <si>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</si>
  <si>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</si>
  <si>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</si>
  <si>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</si>
  <si>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</si>
  <si>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</si>
  <si>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</si>
  <si>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</si>
  <si>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</si>
  <si>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</si>
  <si>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</si>
  <si>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</si>
  <si>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</si>
  <si>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</si>
  <si>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</si>
  <si>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</si>
  <si>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</si>
  <si>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</si>
  <si>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</si>
  <si>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</si>
  <si>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</si>
  <si>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</si>
  <si>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</si>
  <si>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</si>
  <si>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</si>
  <si>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</si>
  <si>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</si>
  <si>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</si>
  <si>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</si>
  <si>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</si>
  <si>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</si>
  <si>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</si>
  <si>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</si>
  <si>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</si>
  <si>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</si>
  <si>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</si>
  <si>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</si>
  <si>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</si>
  <si>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</si>
  <si>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</si>
  <si>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</si>
  <si>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</si>
  <si>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</si>
  <si>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</si>
  <si>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</si>
  <si>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</si>
  <si>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</si>
  <si>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</si>
  <si>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</si>
  <si>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</si>
  <si>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</si>
  <si>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</si>
  <si>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</si>
  <si>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</si>
  <si>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</si>
  <si>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</si>
  <si>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</si>
  <si>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</si>
  <si>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</si>
  <si>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</si>
  <si>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</si>
  <si>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</si>
  <si>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</si>
  <si>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</si>
  <si>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</si>
  <si>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</si>
  <si>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</si>
  <si>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</si>
  <si>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</si>
  <si>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</si>
  <si>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</si>
  <si>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</si>
  <si>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</si>
  <si>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</si>
  <si>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</si>
  <si>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</si>
  <si>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</si>
  <si>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</si>
  <si>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</si>
  <si>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</si>
  <si>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</si>
  <si>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</si>
  <si>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</si>
  <si>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</si>
  <si>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</si>
  <si>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</si>
  <si>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</si>
  <si>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</si>
  <si>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</si>
  <si>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</si>
  <si>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</si>
  <si>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</si>
  <si>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</si>
  <si>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</si>
  <si>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</si>
  <si>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</si>
  <si>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</si>
  <si>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</si>
  <si>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</si>
  <si>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</si>
  <si>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</si>
  <si>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</si>
  <si>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</si>
  <si>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</si>
  <si>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</si>
  <si>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</si>
  <si>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</si>
  <si>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</si>
  <si>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</si>
  <si>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</si>
  <si>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</si>
  <si>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</si>
  <si>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</si>
  <si>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</si>
  <si>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</si>
  <si>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</si>
  <si>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</si>
  <si>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</si>
  <si>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</si>
  <si>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</si>
  <si>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</si>
  <si>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</si>
  <si>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</si>
  <si>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</si>
  <si>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</si>
  <si>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</si>
  <si>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</si>
  <si>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</si>
  <si>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</si>
  <si>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</si>
  <si>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</si>
  <si>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</si>
  <si>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</si>
  <si>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</si>
  <si>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</si>
  <si>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</si>
  <si>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</si>
  <si>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</si>
  <si>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</si>
  <si>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</si>
  <si>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</si>
  <si>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</si>
  <si>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</si>
  <si>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</si>
  <si>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</si>
  <si>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</si>
  <si>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</si>
  <si>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</si>
  <si>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</si>
  <si>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</si>
  <si>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</si>
  <si>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</si>
  <si>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</si>
  <si>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</si>
  <si>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</si>
  <si>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</si>
  <si>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</si>
  <si>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</si>
  <si>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</si>
  <si>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</si>
  <si>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</si>
  <si>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</si>
  <si>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</si>
  <si>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</si>
  <si>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</si>
  <si>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</si>
  <si>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</si>
  <si>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</si>
  <si>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</si>
  <si>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</si>
  <si>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</si>
  <si>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</si>
  <si>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</si>
  <si>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</si>
  <si>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</si>
  <si>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</si>
  <si>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</si>
  <si>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</si>
  <si>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</si>
  <si>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</si>
  <si>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</si>
  <si>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</si>
  <si>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</si>
  <si>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</si>
  <si>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</si>
  <si>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</si>
  <si>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</si>
  <si>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</si>
  <si>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</si>
  <si>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</si>
  <si>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</si>
  <si>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</si>
  <si>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</si>
  <si>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</si>
  <si>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</si>
  <si>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</si>
  <si>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</si>
  <si>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</si>
  <si>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</si>
  <si>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</si>
  <si>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</si>
  <si>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</si>
  <si>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</si>
  <si>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</si>
  <si>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</si>
  <si>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</si>
  <si>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</si>
  <si>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</si>
  <si>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</si>
  <si>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</si>
  <si>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</si>
  <si>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</si>
  <si>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</si>
  <si>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</si>
  <si>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</si>
  <si>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</si>
  <si>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</si>
  <si>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</si>
  <si>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</si>
  <si>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</si>
  <si>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</si>
  <si>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</si>
  <si>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</si>
  <si>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</si>
  <si>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</si>
  <si>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</si>
  <si>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</si>
  <si>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</si>
  <si>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</si>
  <si>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</si>
  <si>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</si>
  <si>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</si>
  <si>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</si>
  <si>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</si>
  <si>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</si>
  <si>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</si>
  <si>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</si>
  <si>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</si>
  <si>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</si>
  <si>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</si>
  <si>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</si>
  <si>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</si>
  <si>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</si>
  <si>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</si>
  <si>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</si>
  <si>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</si>
  <si>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</si>
  <si>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</si>
  <si>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</si>
  <si>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</si>
  <si>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</si>
  <si>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</si>
  <si>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</si>
  <si>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</si>
  <si>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</si>
  <si>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</si>
  <si>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</si>
  <si>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</si>
  <si>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</si>
  <si>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</si>
  <si>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</si>
  <si>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</si>
  <si>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</si>
  <si>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</si>
  <si>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</si>
  <si>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</si>
  <si>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</si>
  <si>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Audit d.o.o.</t>
  </si>
  <si>
    <t>stanje na dan 31.03.2022.</t>
  </si>
  <si>
    <t>u razdoblju 01.01. do 31.03.2022</t>
  </si>
  <si>
    <t xml:space="preserve">BILJEŠKE UZ FINANCIJSKE IZVJEŠTAJE - TFI
(sastavljaju se za tromjesečna izvještajna razdoblja)
Naziv izdavatelja:   Jadran tvornica čarapa d.d.
Sjedište:  Vinka Žganeca 2, 10040 Zagreb
Država osnivanja:  Republika Hrvatska
MBS:   080053583
OIB:      46106063049
Izvještajno razdoblje: 1.kvartal 2022. godine
1) U promatranom razdoblju Društvo je ostvarilo ukupne prihode 5,7 mil.kn, ukupne rashode 8,2 mil.kn, te gubitak u iznosu 2,4 mil.kn. U 1. kvartalu ostvareni su prihodi 5,7 mil, rashodi 8,2 mil. odnosno gubitak 2,4 mil.kuna.
Poslovni prihodi u promatranom razdoblju iznose 5,74 mil. kn te su isti u odnosu na prihode realizirane u istom razdoblju prošle godine. 
Prihodi od prodaje iznose 5,6 mil. kuna, a ostali poslovni prihodi 200 tis.kn.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još nije dobilo odgovor.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68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1. kvartala nije zabilježena promjena ove pozicije.
8) Temeljni kapital na dan 31.03.2022.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</si>
</sst>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O48" sqref="O4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v>44651</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68</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339</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466</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2" zoomScale="110" zoomScaleNormal="100" zoomScaleSheetLayoutView="110" workbookViewId="0">
      <selection activeCell="A38" sqref="A38:F3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467</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28024883</v>
      </c>
      <c r="I9" s="23">
        <f>I10+I17+I27+I38+I43</f>
        <v>27472315</v>
      </c>
    </row>
    <row r="10" spans="1:9" ht="12.75" customHeight="1">
      <c r="A10" s="193" t="s">
        <v>5</v>
      </c>
      <c r="B10" s="193"/>
      <c r="C10" s="193"/>
      <c r="D10" s="193"/>
      <c r="E10" s="193"/>
      <c r="F10" s="193"/>
      <c r="G10" s="15">
        <v>3</v>
      </c>
      <c r="H10" s="23">
        <f>H11+H12+H13+H14+H15+H16</f>
        <v>112</v>
      </c>
      <c r="I10" s="23">
        <f>I11+I12+I13+I14+I15+I16</f>
        <v>45</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45</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28012685</v>
      </c>
      <c r="I17" s="23">
        <f>I18+I19+I20+I21+I22+I23+I24+I25+I26</f>
        <v>27460184</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15703428</v>
      </c>
    </row>
    <row r="20" spans="1:9" ht="12.75" customHeight="1">
      <c r="A20" s="192" t="s">
        <v>15</v>
      </c>
      <c r="B20" s="192"/>
      <c r="C20" s="192"/>
      <c r="D20" s="192"/>
      <c r="E20" s="192"/>
      <c r="F20" s="192"/>
      <c r="G20" s="14">
        <v>13</v>
      </c>
      <c r="H20" s="22">
        <v>4199594</v>
      </c>
      <c r="I20" s="22">
        <v>4085785</v>
      </c>
    </row>
    <row r="21" spans="1:9" ht="12.75" customHeight="1">
      <c r="A21" s="192" t="s">
        <v>16</v>
      </c>
      <c r="B21" s="192"/>
      <c r="C21" s="192"/>
      <c r="D21" s="192"/>
      <c r="E21" s="192"/>
      <c r="F21" s="192"/>
      <c r="G21" s="14">
        <v>14</v>
      </c>
      <c r="H21" s="22">
        <v>33187</v>
      </c>
      <c r="I21" s="22">
        <v>27359</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7831</v>
      </c>
      <c r="I27" s="23">
        <f>SUM(I28:I37)</f>
        <v>7831</v>
      </c>
    </row>
    <row r="28" spans="1:9" ht="12.75" customHeight="1">
      <c r="A28" s="192" t="s">
        <v>23</v>
      </c>
      <c r="B28" s="192"/>
      <c r="C28" s="192"/>
      <c r="D28" s="192"/>
      <c r="E28" s="192"/>
      <c r="F28" s="192"/>
      <c r="G28" s="14">
        <v>21</v>
      </c>
      <c r="H28" s="22">
        <v>7831</v>
      </c>
      <c r="I28" s="22">
        <v>7831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25604727</v>
      </c>
      <c r="I44" s="23">
        <f>I45+I53+I60+I70</f>
        <v>25433482</v>
      </c>
    </row>
    <row r="45" spans="1:9" ht="12.75" customHeight="1">
      <c r="A45" s="193" t="s">
        <v>39</v>
      </c>
      <c r="B45" s="193"/>
      <c r="C45" s="193"/>
      <c r="D45" s="193"/>
      <c r="E45" s="193"/>
      <c r="F45" s="193"/>
      <c r="G45" s="15">
        <v>38</v>
      </c>
      <c r="H45" s="23">
        <f>SUM(H46:H52)</f>
        <v>22755885</v>
      </c>
      <c r="I45" s="23">
        <f>SUM(I46:I52)</f>
        <v>23481653</v>
      </c>
    </row>
    <row r="46" spans="1:9" ht="12.75" customHeight="1">
      <c r="A46" s="192" t="s">
        <v>40</v>
      </c>
      <c r="B46" s="192"/>
      <c r="C46" s="192"/>
      <c r="D46" s="192"/>
      <c r="E46" s="192"/>
      <c r="F46" s="192"/>
      <c r="G46" s="14">
        <v>39</v>
      </c>
      <c r="H46" s="22">
        <v>4046309</v>
      </c>
      <c r="I46" s="22">
        <v>3985568</v>
      </c>
    </row>
    <row r="47" spans="1:9" ht="12.75" customHeight="1">
      <c r="A47" s="192" t="s">
        <v>41</v>
      </c>
      <c r="B47" s="192"/>
      <c r="C47" s="192"/>
      <c r="D47" s="192"/>
      <c r="E47" s="192"/>
      <c r="F47" s="192"/>
      <c r="G47" s="14">
        <v>40</v>
      </c>
      <c r="H47" s="22">
        <v>4213652</v>
      </c>
      <c r="I47" s="22">
        <v>6320064</v>
      </c>
    </row>
    <row r="48" spans="1:9" ht="12.75" customHeight="1">
      <c r="A48" s="192" t="s">
        <v>42</v>
      </c>
      <c r="B48" s="192"/>
      <c r="C48" s="192"/>
      <c r="D48" s="192"/>
      <c r="E48" s="192"/>
      <c r="F48" s="192"/>
      <c r="G48" s="14">
        <v>41</v>
      </c>
      <c r="H48" s="22">
        <v>14219606</v>
      </c>
      <c r="I48" s="22">
        <v>12899703</v>
      </c>
    </row>
    <row r="49" spans="1:9" ht="12.75" customHeight="1">
      <c r="A49" s="192" t="s">
        <v>43</v>
      </c>
      <c r="B49" s="192"/>
      <c r="C49" s="192"/>
      <c r="D49" s="192"/>
      <c r="E49" s="192"/>
      <c r="F49" s="192"/>
      <c r="G49" s="14">
        <v>42</v>
      </c>
      <c r="H49" s="22">
        <v>29910</v>
      </c>
      <c r="I49" s="22">
        <v>29910</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2301327</v>
      </c>
      <c r="I53" s="23">
        <f>SUM(I54:I59)</f>
        <v>1114469</v>
      </c>
    </row>
    <row r="54" spans="1:9" ht="12.75" customHeight="1">
      <c r="A54" s="192" t="s">
        <v>48</v>
      </c>
      <c r="B54" s="192"/>
      <c r="C54" s="192"/>
      <c r="D54" s="192"/>
      <c r="E54" s="192"/>
      <c r="F54" s="192"/>
      <c r="G54" s="14">
        <v>47</v>
      </c>
      <c r="H54" s="22">
        <v>280769</v>
      </c>
      <c r="I54" s="22">
        <v>129479</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1025371</v>
      </c>
      <c r="I56" s="22">
        <v>959555</v>
      </c>
    </row>
    <row r="57" spans="1:9" ht="12.75" customHeight="1">
      <c r="A57" s="192" t="s">
        <v>51</v>
      </c>
      <c r="B57" s="192"/>
      <c r="C57" s="192"/>
      <c r="D57" s="192"/>
      <c r="E57" s="192"/>
      <c r="F57" s="192"/>
      <c r="G57" s="14">
        <v>50</v>
      </c>
      <c r="H57" s="22">
        <v>7700</v>
      </c>
      <c r="I57" s="22">
        <v>8300</v>
      </c>
    </row>
    <row r="58" spans="1:9" ht="12.75" customHeight="1">
      <c r="A58" s="192" t="s">
        <v>52</v>
      </c>
      <c r="B58" s="192"/>
      <c r="C58" s="192"/>
      <c r="D58" s="192"/>
      <c r="E58" s="192"/>
      <c r="F58" s="192"/>
      <c r="G58" s="14">
        <v>51</v>
      </c>
      <c r="H58" s="22">
        <v>27680</v>
      </c>
      <c r="I58" s="22">
        <v>11801</v>
      </c>
    </row>
    <row r="59" spans="1:9" ht="12.75" customHeight="1">
      <c r="A59" s="192" t="s">
        <v>53</v>
      </c>
      <c r="B59" s="192"/>
      <c r="C59" s="192"/>
      <c r="D59" s="192"/>
      <c r="E59" s="192"/>
      <c r="F59" s="192"/>
      <c r="G59" s="14">
        <v>52</v>
      </c>
      <c r="H59" s="22">
        <v>959807</v>
      </c>
      <c r="I59" s="22">
        <v>5334</v>
      </c>
    </row>
    <row r="60" spans="1:9" ht="12.75" customHeight="1">
      <c r="A60" s="193" t="s">
        <v>54</v>
      </c>
      <c r="B60" s="193"/>
      <c r="C60" s="193"/>
      <c r="D60" s="193"/>
      <c r="E60" s="193"/>
      <c r="F60" s="193"/>
      <c r="G60" s="15">
        <v>53</v>
      </c>
      <c r="H60" s="23">
        <f>SUM(H61:H69)</f>
        <v>486000</v>
      </c>
      <c r="I60" s="23">
        <f>SUM(I61:I69)</f>
        <v>827949</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827949</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61515</v>
      </c>
      <c r="I70" s="22">
        <v>9411</v>
      </c>
    </row>
    <row r="71" spans="1:9" ht="12.75" customHeight="1">
      <c r="A71" s="209" t="s">
        <v>58</v>
      </c>
      <c r="B71" s="209"/>
      <c r="C71" s="209"/>
      <c r="D71" s="209"/>
      <c r="E71" s="209"/>
      <c r="F71" s="209"/>
      <c r="G71" s="14">
        <v>64</v>
      </c>
      <c r="H71" s="22">
        <v>0</v>
      </c>
      <c r="I71" s="22">
        <v>0</v>
      </c>
    </row>
    <row r="72" spans="1:9" ht="12.75" customHeight="1">
      <c r="A72" s="194" t="s">
        <v>305</v>
      </c>
      <c r="B72" s="194"/>
      <c r="C72" s="194"/>
      <c r="D72" s="194"/>
      <c r="E72" s="194"/>
      <c r="F72" s="194"/>
      <c r="G72" s="15">
        <v>65</v>
      </c>
      <c r="H72" s="23">
        <f>H8+H9+H44+H71</f>
        <v>53629610</v>
      </c>
      <c r="I72" s="23">
        <f>I8+I9+I44+I71</f>
        <v>52905797</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16085578</v>
      </c>
      <c r="I75" s="102">
        <f>I76+I77+I78+I84+I85+I91+I94+I97</f>
        <v>13659976</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4439763</v>
      </c>
      <c r="I84" s="96">
        <v>4439763</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-24769131</v>
      </c>
      <c r="I91" s="23">
        <f>I92-I93</f>
        <v>-30844084</v>
      </c>
    </row>
    <row r="92" spans="1:9" ht="12.75" customHeight="1">
      <c r="A92" s="192" t="s">
        <v>72</v>
      </c>
      <c r="B92" s="192"/>
      <c r="C92" s="192"/>
      <c r="D92" s="192"/>
      <c r="E92" s="192"/>
      <c r="F92" s="192"/>
      <c r="G92" s="14">
        <v>84</v>
      </c>
      <c r="H92" s="22">
        <v>513475</v>
      </c>
      <c r="I92" s="22">
        <v>513475</v>
      </c>
    </row>
    <row r="93" spans="1:9" ht="12.75" customHeight="1">
      <c r="A93" s="192" t="s">
        <v>73</v>
      </c>
      <c r="B93" s="192"/>
      <c r="C93" s="192"/>
      <c r="D93" s="192"/>
      <c r="E93" s="192"/>
      <c r="F93" s="192"/>
      <c r="G93" s="14">
        <v>85</v>
      </c>
      <c r="H93" s="22">
        <v>25282606</v>
      </c>
      <c r="I93" s="22">
        <v>31357559</v>
      </c>
    </row>
    <row r="94" spans="1:9" ht="12.75" customHeight="1">
      <c r="A94" s="193" t="s">
        <v>355</v>
      </c>
      <c r="B94" s="193"/>
      <c r="C94" s="193"/>
      <c r="D94" s="193"/>
      <c r="E94" s="193"/>
      <c r="F94" s="193"/>
      <c r="G94" s="15">
        <v>86</v>
      </c>
      <c r="H94" s="23">
        <f>H95-H96</f>
        <v>-6074954</v>
      </c>
      <c r="I94" s="23">
        <f>I95-I96</f>
        <v>-2425603</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6074954</v>
      </c>
      <c r="I96" s="22">
        <v>2425603</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8739584</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7765002</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28534764</v>
      </c>
      <c r="I117" s="23">
        <f>SUM(I118:I131)</f>
        <v>30274099</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4159590</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9027496</v>
      </c>
      <c r="I125" s="22">
        <v>11452460</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379404</v>
      </c>
      <c r="I127" s="22">
        <v>314804</v>
      </c>
    </row>
    <row r="128" spans="1:9">
      <c r="A128" s="192" t="s">
        <v>95</v>
      </c>
      <c r="B128" s="192"/>
      <c r="C128" s="192"/>
      <c r="D128" s="192"/>
      <c r="E128" s="192"/>
      <c r="F128" s="192"/>
      <c r="G128" s="14">
        <v>120</v>
      </c>
      <c r="H128" s="22">
        <v>1546057</v>
      </c>
      <c r="I128" s="22">
        <v>1214435</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232065</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53629610</v>
      </c>
      <c r="I133" s="23">
        <f>I75+I98+I105+I117+I132</f>
        <v>52905797</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 zoomScaleNormal="100" zoomScaleSheetLayoutView="110" workbookViewId="0">
      <selection activeCell="J24" sqref="J24"/>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5669504</v>
      </c>
      <c r="I8" s="107">
        <f>SUM(I9:I13)</f>
        <v>5669504</v>
      </c>
      <c r="J8" s="107">
        <f>SUM(J9:J13)</f>
        <v>5729723</v>
      </c>
      <c r="K8" s="107">
        <f>SUM(K9:K13)</f>
        <v>5729723</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5453888</v>
      </c>
      <c r="I10" s="22">
        <v>5453888</v>
      </c>
      <c r="J10" s="108">
        <v>5518536</v>
      </c>
      <c r="K10" s="108">
        <v>5518536</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215616</v>
      </c>
      <c r="I13" s="22">
        <v>215616</v>
      </c>
      <c r="J13" s="108">
        <v>211187</v>
      </c>
      <c r="K13" s="108">
        <v>211187</v>
      </c>
    </row>
    <row r="14" spans="1:11" ht="12.75" customHeight="1">
      <c r="A14" s="227" t="s">
        <v>362</v>
      </c>
      <c r="B14" s="227"/>
      <c r="C14" s="227"/>
      <c r="D14" s="227"/>
      <c r="E14" s="227"/>
      <c r="F14" s="227"/>
      <c r="G14" s="15">
        <v>7</v>
      </c>
      <c r="H14" s="107">
        <f>H15+H16+H20+H24+H25+H26+H29+H36</f>
        <v>7827953</v>
      </c>
      <c r="I14" s="107">
        <f>I15+I16+I20+I24+I25+I26+I29+I36</f>
        <v>7827953</v>
      </c>
      <c r="J14" s="107">
        <f>J15+J16+J20+J24+J25+J26+J29+J36</f>
        <v>8126378</v>
      </c>
      <c r="K14" s="107">
        <f>K15+K16+K20+K24+K25+K26+K29+K36</f>
        <v>8126378</v>
      </c>
    </row>
    <row r="15" spans="1:11" ht="12.75" customHeight="1">
      <c r="A15" s="192" t="s">
        <v>104</v>
      </c>
      <c r="B15" s="192"/>
      <c r="C15" s="192"/>
      <c r="D15" s="192"/>
      <c r="E15" s="192"/>
      <c r="F15" s="192"/>
      <c r="G15" s="14">
        <v>8</v>
      </c>
      <c r="H15" s="22">
        <v>628447</v>
      </c>
      <c r="I15" s="22">
        <v>628447</v>
      </c>
      <c r="J15" s="108">
        <v>-797254</v>
      </c>
      <c r="K15" s="108">
        <v>-797254</v>
      </c>
    </row>
    <row r="16" spans="1:11" ht="12.75" customHeight="1">
      <c r="A16" s="193" t="s">
        <v>442</v>
      </c>
      <c r="B16" s="193"/>
      <c r="C16" s="193"/>
      <c r="D16" s="193"/>
      <c r="E16" s="193"/>
      <c r="F16" s="193"/>
      <c r="G16" s="15">
        <v>9</v>
      </c>
      <c r="H16" s="107">
        <f>SUM(H17:H19)</f>
        <v>4577363</v>
      </c>
      <c r="I16" s="107">
        <f>SUM(I17:I19)</f>
        <v>4577363</v>
      </c>
      <c r="J16" s="107">
        <f>SUM(J17:J19)</f>
        <v>6448632</v>
      </c>
      <c r="K16" s="107">
        <f>SUM(K17:K19)</f>
        <v>6448632</v>
      </c>
    </row>
    <row r="17" spans="1:11" ht="12.75" customHeight="1">
      <c r="A17" s="228" t="s">
        <v>120</v>
      </c>
      <c r="B17" s="228"/>
      <c r="C17" s="228"/>
      <c r="D17" s="228"/>
      <c r="E17" s="228"/>
      <c r="F17" s="228"/>
      <c r="G17" s="14">
        <v>10</v>
      </c>
      <c r="H17" s="22">
        <v>4209683</v>
      </c>
      <c r="I17" s="22">
        <v>4209683</v>
      </c>
      <c r="J17" s="108">
        <v>6096351</v>
      </c>
      <c r="K17" s="108">
        <v>6096351</v>
      </c>
    </row>
    <row r="18" spans="1:11" ht="12.75" customHeight="1">
      <c r="A18" s="228" t="s">
        <v>121</v>
      </c>
      <c r="B18" s="228"/>
      <c r="C18" s="228"/>
      <c r="D18" s="228"/>
      <c r="E18" s="228"/>
      <c r="F18" s="228"/>
      <c r="G18" s="14">
        <v>11</v>
      </c>
      <c r="H18" s="22">
        <v>6240</v>
      </c>
      <c r="I18" s="22">
        <v>6240</v>
      </c>
      <c r="J18" s="108">
        <v>0</v>
      </c>
      <c r="K18" s="108">
        <v>0</v>
      </c>
    </row>
    <row r="19" spans="1:11" ht="12.75" customHeight="1">
      <c r="A19" s="228" t="s">
        <v>122</v>
      </c>
      <c r="B19" s="228"/>
      <c r="C19" s="228"/>
      <c r="D19" s="228"/>
      <c r="E19" s="228"/>
      <c r="F19" s="228"/>
      <c r="G19" s="14">
        <v>12</v>
      </c>
      <c r="H19" s="22">
        <v>361440</v>
      </c>
      <c r="I19" s="22">
        <v>361440</v>
      </c>
      <c r="J19" s="108">
        <v>352281</v>
      </c>
      <c r="K19" s="108">
        <v>352281</v>
      </c>
    </row>
    <row r="20" spans="1:11" ht="12.75" customHeight="1">
      <c r="A20" s="193" t="s">
        <v>443</v>
      </c>
      <c r="B20" s="193"/>
      <c r="C20" s="193"/>
      <c r="D20" s="193"/>
      <c r="E20" s="193"/>
      <c r="F20" s="193"/>
      <c r="G20" s="15">
        <v>13</v>
      </c>
      <c r="H20" s="107">
        <f>SUM(H21:H23)</f>
        <v>1864737</v>
      </c>
      <c r="I20" s="107">
        <f>SUM(I21:I23)</f>
        <v>1864737</v>
      </c>
      <c r="J20" s="107">
        <f>SUM(J21:J23)</f>
        <v>1520672</v>
      </c>
      <c r="K20" s="107">
        <f>SUM(K21:K23)</f>
        <v>1520672</v>
      </c>
    </row>
    <row r="21" spans="1:11" ht="12.75" customHeight="1">
      <c r="A21" s="228" t="s">
        <v>105</v>
      </c>
      <c r="B21" s="228"/>
      <c r="C21" s="228"/>
      <c r="D21" s="228"/>
      <c r="E21" s="228"/>
      <c r="F21" s="228"/>
      <c r="G21" s="14">
        <v>14</v>
      </c>
      <c r="H21" s="22">
        <v>1231367</v>
      </c>
      <c r="I21" s="22">
        <v>1231367</v>
      </c>
      <c r="J21" s="108">
        <v>999623</v>
      </c>
      <c r="K21" s="108">
        <v>999623</v>
      </c>
    </row>
    <row r="22" spans="1:11" ht="12.75" customHeight="1">
      <c r="A22" s="228" t="s">
        <v>106</v>
      </c>
      <c r="B22" s="228"/>
      <c r="C22" s="228"/>
      <c r="D22" s="228"/>
      <c r="E22" s="228"/>
      <c r="F22" s="228"/>
      <c r="G22" s="14">
        <v>15</v>
      </c>
      <c r="H22" s="22">
        <v>385769</v>
      </c>
      <c r="I22" s="22">
        <v>385769</v>
      </c>
      <c r="J22" s="108">
        <v>317256</v>
      </c>
      <c r="K22" s="108">
        <v>317256</v>
      </c>
    </row>
    <row r="23" spans="1:11" ht="12.75" customHeight="1">
      <c r="A23" s="228" t="s">
        <v>107</v>
      </c>
      <c r="B23" s="228"/>
      <c r="C23" s="228"/>
      <c r="D23" s="228"/>
      <c r="E23" s="228"/>
      <c r="F23" s="228"/>
      <c r="G23" s="14">
        <v>16</v>
      </c>
      <c r="H23" s="22">
        <v>247601</v>
      </c>
      <c r="I23" s="22">
        <v>247601</v>
      </c>
      <c r="J23" s="108">
        <v>203793</v>
      </c>
      <c r="K23" s="108">
        <v>203793</v>
      </c>
    </row>
    <row r="24" spans="1:11" ht="12.75" customHeight="1">
      <c r="A24" s="192" t="s">
        <v>108</v>
      </c>
      <c r="B24" s="192"/>
      <c r="C24" s="192"/>
      <c r="D24" s="192"/>
      <c r="E24" s="192"/>
      <c r="F24" s="192"/>
      <c r="G24" s="14">
        <v>17</v>
      </c>
      <c r="H24" s="22">
        <v>402082</v>
      </c>
      <c r="I24" s="22">
        <v>402082</v>
      </c>
      <c r="J24" s="108">
        <v>552569</v>
      </c>
      <c r="K24" s="108">
        <v>552569</v>
      </c>
    </row>
    <row r="25" spans="1:11" ht="12.75" customHeight="1">
      <c r="A25" s="192" t="s">
        <v>109</v>
      </c>
      <c r="B25" s="192"/>
      <c r="C25" s="192"/>
      <c r="D25" s="192"/>
      <c r="E25" s="192"/>
      <c r="F25" s="192"/>
      <c r="G25" s="14">
        <v>18</v>
      </c>
      <c r="H25" s="22">
        <v>349130</v>
      </c>
      <c r="I25" s="22">
        <v>349130</v>
      </c>
      <c r="J25" s="108">
        <v>368849</v>
      </c>
      <c r="K25" s="108">
        <v>368849</v>
      </c>
    </row>
    <row r="26" spans="1:11" ht="12.75" customHeight="1">
      <c r="A26" s="193" t="s">
        <v>444</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0</v>
      </c>
      <c r="I28" s="108">
        <v>0</v>
      </c>
      <c r="J28" s="108">
        <v>0</v>
      </c>
      <c r="K28" s="108">
        <v>0</v>
      </c>
    </row>
    <row r="29" spans="1:11" ht="12.75" customHeight="1">
      <c r="A29" s="193" t="s">
        <v>445</v>
      </c>
      <c r="B29" s="193"/>
      <c r="C29" s="193"/>
      <c r="D29" s="193"/>
      <c r="E29" s="193"/>
      <c r="F29" s="193"/>
      <c r="G29" s="15">
        <v>22</v>
      </c>
      <c r="H29" s="107">
        <f>SUM(H30:H35)</f>
        <v>0</v>
      </c>
      <c r="I29" s="107">
        <f>SUM(I30:I35)</f>
        <v>0</v>
      </c>
      <c r="J29" s="107">
        <f>SUM(J30:J35)</f>
        <v>0</v>
      </c>
      <c r="K29" s="107">
        <f>SUM(K30:K35)</f>
        <v>0</v>
      </c>
    </row>
    <row r="30" spans="1:11" ht="12.75" customHeight="1">
      <c r="A30" s="228" t="s">
        <v>125</v>
      </c>
      <c r="B30" s="228"/>
      <c r="C30" s="228"/>
      <c r="D30" s="228"/>
      <c r="E30" s="228"/>
      <c r="F30" s="228"/>
      <c r="G30" s="14">
        <v>23</v>
      </c>
      <c r="H30" s="108">
        <v>0</v>
      </c>
      <c r="I30" s="108">
        <v>0</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6194</v>
      </c>
      <c r="I36" s="22">
        <v>6194</v>
      </c>
      <c r="J36" s="108">
        <v>32910</v>
      </c>
      <c r="K36" s="108">
        <v>32910</v>
      </c>
    </row>
    <row r="37" spans="1:11" ht="12.75" customHeight="1">
      <c r="A37" s="227" t="s">
        <v>363</v>
      </c>
      <c r="B37" s="227"/>
      <c r="C37" s="227"/>
      <c r="D37" s="227"/>
      <c r="E37" s="227"/>
      <c r="F37" s="227"/>
      <c r="G37" s="15">
        <v>30</v>
      </c>
      <c r="H37" s="107">
        <f>SUM(H38:H47)</f>
        <v>603</v>
      </c>
      <c r="I37" s="107">
        <f>SUM(I38:I47)</f>
        <v>603</v>
      </c>
      <c r="J37" s="107">
        <f>SUM(J38:J47)</f>
        <v>1696</v>
      </c>
      <c r="K37" s="107">
        <f>SUM(K38:K47)</f>
        <v>1696</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0</v>
      </c>
      <c r="K44" s="108">
        <v>0</v>
      </c>
    </row>
    <row r="45" spans="1:11" ht="12.75" customHeight="1">
      <c r="A45" s="192" t="s">
        <v>138</v>
      </c>
      <c r="B45" s="192"/>
      <c r="C45" s="192"/>
      <c r="D45" s="192"/>
      <c r="E45" s="192"/>
      <c r="F45" s="192"/>
      <c r="G45" s="14">
        <v>38</v>
      </c>
      <c r="H45" s="22">
        <v>603</v>
      </c>
      <c r="I45" s="22">
        <v>603</v>
      </c>
      <c r="J45" s="108">
        <v>1696</v>
      </c>
      <c r="K45" s="108">
        <v>1696</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364</v>
      </c>
      <c r="B48" s="227"/>
      <c r="C48" s="227"/>
      <c r="D48" s="227"/>
      <c r="E48" s="227"/>
      <c r="F48" s="227"/>
      <c r="G48" s="15">
        <v>41</v>
      </c>
      <c r="H48" s="107">
        <f>SUM(H49:H55)</f>
        <v>34378</v>
      </c>
      <c r="I48" s="107">
        <f>SUM(I49:I55)</f>
        <v>34378</v>
      </c>
      <c r="J48" s="107">
        <f>SUM(J49:J55)</f>
        <v>30645</v>
      </c>
      <c r="K48" s="107">
        <f>SUM(K49:K55)</f>
        <v>30645</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22">
        <v>29576</v>
      </c>
      <c r="I51" s="22">
        <v>29576</v>
      </c>
      <c r="J51" s="108">
        <v>25200</v>
      </c>
      <c r="K51" s="108">
        <v>25200</v>
      </c>
    </row>
    <row r="52" spans="1:11" ht="12.75" customHeight="1">
      <c r="A52" s="231" t="s">
        <v>144</v>
      </c>
      <c r="B52" s="231"/>
      <c r="C52" s="231"/>
      <c r="D52" s="231"/>
      <c r="E52" s="231"/>
      <c r="F52" s="231"/>
      <c r="G52" s="14">
        <v>45</v>
      </c>
      <c r="H52" s="22">
        <v>4802</v>
      </c>
      <c r="I52" s="22">
        <v>4802</v>
      </c>
      <c r="J52" s="108">
        <v>5445</v>
      </c>
      <c r="K52" s="108">
        <v>5445</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5670107</v>
      </c>
      <c r="I60" s="107">
        <f t="shared" ref="I60:K60" si="0">I8+I37+I56+I57</f>
        <v>5670107</v>
      </c>
      <c r="J60" s="107">
        <f t="shared" si="0"/>
        <v>5731419</v>
      </c>
      <c r="K60" s="107">
        <f t="shared" si="0"/>
        <v>5731419</v>
      </c>
    </row>
    <row r="61" spans="1:11" ht="12.75" customHeight="1">
      <c r="A61" s="227" t="s">
        <v>366</v>
      </c>
      <c r="B61" s="227"/>
      <c r="C61" s="227"/>
      <c r="D61" s="227"/>
      <c r="E61" s="227"/>
      <c r="F61" s="227"/>
      <c r="G61" s="15">
        <v>54</v>
      </c>
      <c r="H61" s="107">
        <f>H14+H48+H58+H59</f>
        <v>7862331</v>
      </c>
      <c r="I61" s="107">
        <f t="shared" ref="I61:K61" si="1">I14+I48+I58+I59</f>
        <v>7862331</v>
      </c>
      <c r="J61" s="107">
        <f t="shared" si="1"/>
        <v>8157023</v>
      </c>
      <c r="K61" s="107">
        <f t="shared" si="1"/>
        <v>8157023</v>
      </c>
    </row>
    <row r="62" spans="1:11" ht="12.75" customHeight="1">
      <c r="A62" s="227" t="s">
        <v>367</v>
      </c>
      <c r="B62" s="227"/>
      <c r="C62" s="227"/>
      <c r="D62" s="227"/>
      <c r="E62" s="227"/>
      <c r="F62" s="227"/>
      <c r="G62" s="15">
        <v>55</v>
      </c>
      <c r="H62" s="107">
        <f>H60-H61</f>
        <v>-2192224</v>
      </c>
      <c r="I62" s="107">
        <f t="shared" ref="I62:K62" si="2">I60-I61</f>
        <v>-2192224</v>
      </c>
      <c r="J62" s="107">
        <f t="shared" si="2"/>
        <v>-2425604</v>
      </c>
      <c r="K62" s="107">
        <f t="shared" si="2"/>
        <v>-2425604</v>
      </c>
    </row>
    <row r="63" spans="1:11" ht="12.75" customHeight="1">
      <c r="A63" s="232" t="s">
        <v>368</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c r="A64" s="232" t="s">
        <v>369</v>
      </c>
      <c r="B64" s="232"/>
      <c r="C64" s="232"/>
      <c r="D64" s="232"/>
      <c r="E64" s="232"/>
      <c r="F64" s="232"/>
      <c r="G64" s="15">
        <v>57</v>
      </c>
      <c r="H64" s="107">
        <f>+IF((H60-H61)&lt;0,(H60-H61),0)</f>
        <v>-2192224</v>
      </c>
      <c r="I64" s="107">
        <f t="shared" ref="I64:K64" si="4">+IF((I60-I61)&lt;0,(I60-I61),0)</f>
        <v>-2192224</v>
      </c>
      <c r="J64" s="107">
        <f t="shared" si="4"/>
        <v>-2425604</v>
      </c>
      <c r="K64" s="107">
        <f t="shared" si="4"/>
        <v>-2425604</v>
      </c>
    </row>
    <row r="65" spans="1:11" ht="12.75" customHeight="1">
      <c r="A65" s="233" t="s">
        <v>111</v>
      </c>
      <c r="B65" s="233"/>
      <c r="C65" s="233"/>
      <c r="D65" s="233"/>
      <c r="E65" s="233"/>
      <c r="F65" s="233"/>
      <c r="G65" s="14">
        <v>58</v>
      </c>
      <c r="H65" s="108">
        <v>0</v>
      </c>
      <c r="I65" s="108">
        <v>0</v>
      </c>
      <c r="J65" s="108">
        <v>0</v>
      </c>
      <c r="K65" s="108">
        <v>0</v>
      </c>
    </row>
    <row r="66" spans="1:11" ht="12.75" customHeight="1">
      <c r="A66" s="227" t="s">
        <v>370</v>
      </c>
      <c r="B66" s="227"/>
      <c r="C66" s="227"/>
      <c r="D66" s="227"/>
      <c r="E66" s="227"/>
      <c r="F66" s="227"/>
      <c r="G66" s="15">
        <v>59</v>
      </c>
      <c r="H66" s="107">
        <f>H62-H65</f>
        <v>-2192224</v>
      </c>
      <c r="I66" s="107">
        <f t="shared" ref="I66:K66" si="5">I62-I65</f>
        <v>-2192224</v>
      </c>
      <c r="J66" s="107">
        <f t="shared" si="5"/>
        <v>-2425604</v>
      </c>
      <c r="K66" s="107">
        <f t="shared" si="5"/>
        <v>-2425604</v>
      </c>
    </row>
    <row r="67" spans="1:11" ht="12.75" customHeight="1">
      <c r="A67" s="232" t="s">
        <v>371</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c r="A68" s="232" t="s">
        <v>372</v>
      </c>
      <c r="B68" s="232"/>
      <c r="C68" s="232"/>
      <c r="D68" s="232"/>
      <c r="E68" s="232"/>
      <c r="F68" s="232"/>
      <c r="G68" s="15">
        <v>61</v>
      </c>
      <c r="H68" s="107">
        <f>+IF((H62-H65)&lt;0,(H62-H65),0)</f>
        <v>-2192224</v>
      </c>
      <c r="I68" s="107">
        <f t="shared" ref="I68:K68" si="7">+IF((I62-I65)&lt;0,(I62-I65),0)</f>
        <v>-2192224</v>
      </c>
      <c r="J68" s="107">
        <f t="shared" si="7"/>
        <v>-2425604</v>
      </c>
      <c r="K68" s="107">
        <f t="shared" si="7"/>
        <v>-2425604</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0</v>
      </c>
      <c r="I85" s="110">
        <f>I86+I87</f>
        <v>0</v>
      </c>
      <c r="J85" s="110">
        <f>J86+J87</f>
        <v>0</v>
      </c>
      <c r="K85" s="110">
        <f>K86+K87</f>
        <v>0</v>
      </c>
    </row>
    <row r="86" spans="1:11" ht="12.75" customHeight="1">
      <c r="A86" s="239" t="s">
        <v>157</v>
      </c>
      <c r="B86" s="239"/>
      <c r="C86" s="239"/>
      <c r="D86" s="239"/>
      <c r="E86" s="239"/>
      <c r="F86" s="239"/>
      <c r="G86" s="14">
        <v>76</v>
      </c>
      <c r="H86" s="111">
        <v>0</v>
      </c>
      <c r="I86" s="111">
        <v>0</v>
      </c>
      <c r="J86" s="111">
        <v>0</v>
      </c>
      <c r="K86" s="111">
        <v>0</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v>-2192224</v>
      </c>
      <c r="I89" s="111">
        <v>-2192224</v>
      </c>
      <c r="J89" s="111">
        <v>-2425604</v>
      </c>
      <c r="K89" s="111">
        <v>-2425604</v>
      </c>
    </row>
    <row r="90" spans="1:11" ht="24" customHeight="1">
      <c r="A90" s="194" t="s">
        <v>439</v>
      </c>
      <c r="B90" s="194"/>
      <c r="C90" s="194"/>
      <c r="D90" s="194"/>
      <c r="E90" s="194"/>
      <c r="F90" s="194"/>
      <c r="G90" s="15">
        <v>79</v>
      </c>
      <c r="H90" s="128">
        <f>H91+H98</f>
        <v>0</v>
      </c>
      <c r="I90" s="128">
        <f>I91+I98</f>
        <v>0</v>
      </c>
      <c r="J90" s="128">
        <f t="shared" ref="J90:K90" si="8">J91+J98</f>
        <v>0</v>
      </c>
      <c r="K90" s="128">
        <f t="shared" si="8"/>
        <v>0</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395</v>
      </c>
      <c r="B109" s="194"/>
      <c r="C109" s="194"/>
      <c r="D109" s="194"/>
      <c r="E109" s="194"/>
      <c r="F109" s="194"/>
      <c r="G109" s="15">
        <v>98</v>
      </c>
      <c r="H109" s="110">
        <f>H89+H108</f>
        <v>-2192224</v>
      </c>
      <c r="I109" s="110">
        <f>I89+I108</f>
        <v>-2192224</v>
      </c>
      <c r="J109" s="110">
        <f t="shared" ref="J109:K109" si="12">J89+J108</f>
        <v>-2425604</v>
      </c>
      <c r="K109" s="110">
        <f t="shared" si="12"/>
        <v>-2425604</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0</v>
      </c>
      <c r="I111" s="110">
        <f>I112+I113</f>
        <v>0</v>
      </c>
      <c r="J111" s="110">
        <f>J112+J113</f>
        <v>0</v>
      </c>
      <c r="K111" s="110">
        <f>K112+K113</f>
        <v>0</v>
      </c>
    </row>
    <row r="112" spans="1:11" ht="12.75" customHeight="1">
      <c r="A112" s="239" t="s">
        <v>113</v>
      </c>
      <c r="B112" s="239"/>
      <c r="C112" s="239"/>
      <c r="D112" s="239"/>
      <c r="E112" s="239"/>
      <c r="F112" s="239"/>
      <c r="G112" s="14">
        <v>100</v>
      </c>
      <c r="H112" s="111">
        <v>0</v>
      </c>
      <c r="I112" s="111">
        <v>0</v>
      </c>
      <c r="J112" s="111">
        <v>0</v>
      </c>
      <c r="K112" s="111">
        <v>0</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J34" sqref="J34"/>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468</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3">
        <v>-2398762</v>
      </c>
      <c r="I8" s="130">
        <v>-2425603</v>
      </c>
    </row>
    <row r="9" spans="1:9" ht="12.75" customHeight="1">
      <c r="A9" s="251" t="s">
        <v>171</v>
      </c>
      <c r="B9" s="251"/>
      <c r="C9" s="251"/>
      <c r="D9" s="251"/>
      <c r="E9" s="251"/>
      <c r="F9" s="251"/>
      <c r="G9" s="124">
        <v>2</v>
      </c>
      <c r="H9" s="125">
        <f>H10+H11+H12+H13+H14+H15+H16+H17</f>
        <v>402082</v>
      </c>
      <c r="I9" s="125">
        <f>I10+I11+I12+I13+I14+I15+I16+I17</f>
        <v>552569</v>
      </c>
    </row>
    <row r="10" spans="1:9" ht="12.75" customHeight="1">
      <c r="A10" s="228" t="s">
        <v>172</v>
      </c>
      <c r="B10" s="228"/>
      <c r="C10" s="228"/>
      <c r="D10" s="228"/>
      <c r="E10" s="228"/>
      <c r="F10" s="228"/>
      <c r="G10" s="122">
        <v>3</v>
      </c>
      <c r="H10" s="131">
        <v>402082</v>
      </c>
      <c r="I10" s="131">
        <v>552569</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0</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0</v>
      </c>
      <c r="I14" s="123">
        <v>0</v>
      </c>
    </row>
    <row r="15" spans="1:9" ht="12.75" customHeight="1">
      <c r="A15" s="228" t="s">
        <v>177</v>
      </c>
      <c r="B15" s="228"/>
      <c r="C15" s="228"/>
      <c r="D15" s="228"/>
      <c r="E15" s="228"/>
      <c r="F15" s="228"/>
      <c r="G15" s="122">
        <v>8</v>
      </c>
      <c r="H15" s="123">
        <v>0</v>
      </c>
      <c r="I15" s="123">
        <v>0</v>
      </c>
    </row>
    <row r="16" spans="1:9" ht="12.75" customHeight="1">
      <c r="A16" s="228" t="s">
        <v>178</v>
      </c>
      <c r="B16" s="228"/>
      <c r="C16" s="228"/>
      <c r="D16" s="228"/>
      <c r="E16" s="228"/>
      <c r="F16" s="228"/>
      <c r="G16" s="122">
        <v>9</v>
      </c>
      <c r="H16" s="123">
        <v>0</v>
      </c>
      <c r="I16" s="123">
        <v>0</v>
      </c>
    </row>
    <row r="17" spans="1:9" ht="25.15" customHeight="1">
      <c r="A17" s="228" t="s">
        <v>179</v>
      </c>
      <c r="B17" s="228"/>
      <c r="C17" s="228"/>
      <c r="D17" s="228"/>
      <c r="E17" s="228"/>
      <c r="F17" s="228"/>
      <c r="G17" s="122">
        <v>10</v>
      </c>
      <c r="H17" s="123">
        <v>0</v>
      </c>
      <c r="I17" s="123">
        <v>0</v>
      </c>
    </row>
    <row r="18" spans="1:9" ht="28.15" customHeight="1">
      <c r="A18" s="250" t="s">
        <v>307</v>
      </c>
      <c r="B18" s="250"/>
      <c r="C18" s="250"/>
      <c r="D18" s="250"/>
      <c r="E18" s="250"/>
      <c r="F18" s="250"/>
      <c r="G18" s="124">
        <v>11</v>
      </c>
      <c r="H18" s="125">
        <f>H8+H9</f>
        <v>-1996680</v>
      </c>
      <c r="I18" s="125">
        <f>I8+I9</f>
        <v>-1873034</v>
      </c>
    </row>
    <row r="19" spans="1:9" ht="12.75" customHeight="1">
      <c r="A19" s="251" t="s">
        <v>180</v>
      </c>
      <c r="B19" s="251"/>
      <c r="C19" s="251"/>
      <c r="D19" s="251"/>
      <c r="E19" s="251"/>
      <c r="F19" s="251"/>
      <c r="G19" s="124">
        <v>12</v>
      </c>
      <c r="H19" s="125">
        <f>H20+H21+H22+H23</f>
        <v>2092359</v>
      </c>
      <c r="I19" s="125">
        <f>I20+I21+I22+I23</f>
        <v>2027687</v>
      </c>
    </row>
    <row r="20" spans="1:9" ht="12.75" customHeight="1">
      <c r="A20" s="228" t="s">
        <v>181</v>
      </c>
      <c r="B20" s="228"/>
      <c r="C20" s="228"/>
      <c r="D20" s="228"/>
      <c r="E20" s="228"/>
      <c r="F20" s="228"/>
      <c r="G20" s="122">
        <v>13</v>
      </c>
      <c r="H20" s="131">
        <v>127185</v>
      </c>
      <c r="I20" s="123">
        <v>1908547</v>
      </c>
    </row>
    <row r="21" spans="1:9" ht="12.75" customHeight="1">
      <c r="A21" s="228" t="s">
        <v>182</v>
      </c>
      <c r="B21" s="228"/>
      <c r="C21" s="228"/>
      <c r="D21" s="228"/>
      <c r="E21" s="228"/>
      <c r="F21" s="228"/>
      <c r="G21" s="122">
        <v>14</v>
      </c>
      <c r="H21" s="131">
        <v>1334815</v>
      </c>
      <c r="I21" s="123">
        <v>844908</v>
      </c>
    </row>
    <row r="22" spans="1:9" ht="12.75" customHeight="1">
      <c r="A22" s="228" t="s">
        <v>183</v>
      </c>
      <c r="B22" s="228"/>
      <c r="C22" s="228"/>
      <c r="D22" s="228"/>
      <c r="E22" s="228"/>
      <c r="F22" s="228"/>
      <c r="G22" s="122">
        <v>15</v>
      </c>
      <c r="H22" s="131">
        <v>575538</v>
      </c>
      <c r="I22" s="123">
        <v>-725768</v>
      </c>
    </row>
    <row r="23" spans="1:9" ht="12.75" customHeight="1">
      <c r="A23" s="228" t="s">
        <v>184</v>
      </c>
      <c r="B23" s="228"/>
      <c r="C23" s="228"/>
      <c r="D23" s="228"/>
      <c r="E23" s="228"/>
      <c r="F23" s="228"/>
      <c r="G23" s="122">
        <v>16</v>
      </c>
      <c r="H23" s="131">
        <v>54821</v>
      </c>
      <c r="I23" s="123">
        <v>0</v>
      </c>
    </row>
    <row r="24" spans="1:9" ht="12.75" customHeight="1">
      <c r="A24" s="250" t="s">
        <v>185</v>
      </c>
      <c r="B24" s="250"/>
      <c r="C24" s="250"/>
      <c r="D24" s="250"/>
      <c r="E24" s="250"/>
      <c r="F24" s="250"/>
      <c r="G24" s="124">
        <v>17</v>
      </c>
      <c r="H24" s="125">
        <f>H18+H19</f>
        <v>95679</v>
      </c>
      <c r="I24" s="125">
        <f>I18+I19</f>
        <v>154653</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95679</v>
      </c>
      <c r="I27" s="125">
        <f>I24+I25+I26</f>
        <v>154653</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0</v>
      </c>
      <c r="I35" s="127">
        <f>I29+I30+I31+I32+I33+I34</f>
        <v>0</v>
      </c>
    </row>
    <row r="36" spans="1:9" ht="22.9" customHeight="1">
      <c r="A36" s="192" t="s">
        <v>197</v>
      </c>
      <c r="B36" s="192"/>
      <c r="C36" s="192"/>
      <c r="D36" s="192"/>
      <c r="E36" s="192"/>
      <c r="F36" s="192"/>
      <c r="G36" s="122">
        <v>28</v>
      </c>
      <c r="H36" s="132">
        <v>-320</v>
      </c>
      <c r="I36" s="126">
        <v>0</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-320</v>
      </c>
      <c r="I41" s="127">
        <f>I36+I37+I38+I39+I40</f>
        <v>0</v>
      </c>
    </row>
    <row r="42" spans="1:9" ht="29.45" customHeight="1">
      <c r="A42" s="255" t="s">
        <v>203</v>
      </c>
      <c r="B42" s="255"/>
      <c r="C42" s="255"/>
      <c r="D42" s="255"/>
      <c r="E42" s="255"/>
      <c r="F42" s="255"/>
      <c r="G42" s="124">
        <v>34</v>
      </c>
      <c r="H42" s="127">
        <f>H35+H41</f>
        <v>-320</v>
      </c>
      <c r="I42" s="127">
        <f>I35+I41</f>
        <v>0</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0</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0</v>
      </c>
      <c r="I48" s="127">
        <f>I44+I45+I46+I47</f>
        <v>0</v>
      </c>
    </row>
    <row r="49" spans="1:9" ht="24.6" customHeight="1">
      <c r="A49" s="192" t="s">
        <v>306</v>
      </c>
      <c r="B49" s="192"/>
      <c r="C49" s="192"/>
      <c r="D49" s="192"/>
      <c r="E49" s="192"/>
      <c r="F49" s="192"/>
      <c r="G49" s="122">
        <v>40</v>
      </c>
      <c r="H49" s="132">
        <v>-65116</v>
      </c>
      <c r="I49" s="126">
        <v>-206757</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-65116</v>
      </c>
      <c r="I54" s="127">
        <f>I49+I50+I51+I52+I53</f>
        <v>-206757</v>
      </c>
    </row>
    <row r="55" spans="1:9" ht="29.45" customHeight="1">
      <c r="A55" s="255" t="s">
        <v>215</v>
      </c>
      <c r="B55" s="255"/>
      <c r="C55" s="255"/>
      <c r="D55" s="255"/>
      <c r="E55" s="255"/>
      <c r="F55" s="255"/>
      <c r="G55" s="124">
        <v>46</v>
      </c>
      <c r="H55" s="127">
        <f>H48+H54</f>
        <v>-65116</v>
      </c>
      <c r="I55" s="127">
        <f>I48+I54</f>
        <v>-206757</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30243</v>
      </c>
      <c r="I57" s="127">
        <f>I27+I42+I55+I56</f>
        <v>-52104</v>
      </c>
    </row>
    <row r="58" spans="1:9">
      <c r="A58" s="256" t="s">
        <v>218</v>
      </c>
      <c r="B58" s="256"/>
      <c r="C58" s="256"/>
      <c r="D58" s="256"/>
      <c r="E58" s="256"/>
      <c r="F58" s="256"/>
      <c r="G58" s="122">
        <v>49</v>
      </c>
      <c r="H58" s="132">
        <v>48870</v>
      </c>
      <c r="I58" s="126">
        <v>61515</v>
      </c>
    </row>
    <row r="59" spans="1:9" ht="31.15" customHeight="1">
      <c r="A59" s="255" t="s">
        <v>219</v>
      </c>
      <c r="B59" s="255"/>
      <c r="C59" s="255"/>
      <c r="D59" s="255"/>
      <c r="E59" s="255"/>
      <c r="F59" s="255"/>
      <c r="G59" s="124">
        <v>50</v>
      </c>
      <c r="H59" s="127">
        <f>H57+H58</f>
        <v>79113</v>
      </c>
      <c r="I59" s="127">
        <f>I57+I58</f>
        <v>9411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1" zoomScale="80" zoomScaleNormal="100" zoomScaleSheetLayoutView="80" workbookViewId="0">
      <selection activeCell="A35" sqref="A35:Y63"/>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44651</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4953238</v>
      </c>
      <c r="P7" s="41">
        <v>0</v>
      </c>
      <c r="Q7" s="41">
        <v>0</v>
      </c>
      <c r="R7" s="41">
        <v>0</v>
      </c>
      <c r="S7" s="41">
        <v>0</v>
      </c>
      <c r="T7" s="41">
        <v>0</v>
      </c>
      <c r="U7" s="41">
        <v>-19914479</v>
      </c>
      <c r="V7" s="41">
        <v>-5368127</v>
      </c>
      <c r="W7" s="42">
        <f>H7+I7+J7+K7-L7+M7+N7+O7+P7+Q7+R7+U7+V7</f>
        <v>22160532</v>
      </c>
      <c r="X7" s="41">
        <v>0</v>
      </c>
      <c r="Y7" s="42">
        <f>W7+X7</f>
        <v>22160532</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-19914479</v>
      </c>
      <c r="V10" s="42">
        <f t="shared" si="2"/>
        <v>-5368127</v>
      </c>
      <c r="W10" s="42">
        <f t="shared" si="2"/>
        <v>22160532</v>
      </c>
      <c r="X10" s="42">
        <f t="shared" si="2"/>
        <v>0</v>
      </c>
      <c r="Y10" s="42">
        <f t="shared" si="2"/>
        <v>22160532</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-6074954</v>
      </c>
      <c r="W11" s="42">
        <f t="shared" ref="W11:W29" si="3">H11+I11+J11+K11-L11+M11+N11+O11+P11+Q11+R11+U11+V11+S11+T11</f>
        <v>-6074954</v>
      </c>
      <c r="X11" s="41">
        <v>0</v>
      </c>
      <c r="Y11" s="42">
        <f t="shared" ref="Y11:Y29" si="4">W11+X11</f>
        <v>-6074954</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-5368127</v>
      </c>
      <c r="V27" s="41">
        <v>5368127</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-24769131</v>
      </c>
      <c r="V30" s="44">
        <f t="shared" si="5"/>
        <v>-6074954</v>
      </c>
      <c r="W30" s="44">
        <f t="shared" si="5"/>
        <v>16085578</v>
      </c>
      <c r="X30" s="44">
        <f t="shared" si="5"/>
        <v>0</v>
      </c>
      <c r="Y30" s="44">
        <f t="shared" si="5"/>
        <v>16085578</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-6074954</v>
      </c>
      <c r="W33" s="42">
        <f t="shared" si="8"/>
        <v>-6074954</v>
      </c>
      <c r="X33" s="42">
        <f t="shared" si="8"/>
        <v>0</v>
      </c>
      <c r="Y33" s="42">
        <f t="shared" si="8"/>
        <v>-6074954</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-5368127</v>
      </c>
      <c r="V34" s="44">
        <f t="shared" si="10"/>
        <v>5368127</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4439763</v>
      </c>
      <c r="P36" s="41">
        <v>0</v>
      </c>
      <c r="Q36" s="41">
        <v>0</v>
      </c>
      <c r="R36" s="41">
        <v>0</v>
      </c>
      <c r="S36" s="41">
        <v>0</v>
      </c>
      <c r="T36" s="41">
        <v>0</v>
      </c>
      <c r="U36" s="41">
        <v>-24769131</v>
      </c>
      <c r="V36" s="41">
        <v>-6074954</v>
      </c>
      <c r="W36" s="45">
        <f>H36+I36+J36+K36-L36+M36+N36+O36+P36+Q36+R36+U36+V36+S36+T36</f>
        <v>16085578</v>
      </c>
      <c r="X36" s="41">
        <v>0</v>
      </c>
      <c r="Y36" s="45">
        <f t="shared" ref="Y36:Y38" si="12">W36+X36</f>
        <v>16085578</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-24769131</v>
      </c>
      <c r="V39" s="42">
        <f t="shared" si="14"/>
        <v>-6074954</v>
      </c>
      <c r="W39" s="42">
        <f t="shared" si="14"/>
        <v>16085578</v>
      </c>
      <c r="X39" s="42">
        <f t="shared" si="14"/>
        <v>0</v>
      </c>
      <c r="Y39" s="42">
        <f t="shared" si="14"/>
        <v>16085578</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-2425604</v>
      </c>
      <c r="W40" s="45">
        <f t="shared" ref="W40:W58" si="15">H40+I40+J40+K40-L40+M40+N40+O40+P40+Q40+R40+U40+V40+S40+T40</f>
        <v>-2425604</v>
      </c>
      <c r="X40" s="41">
        <v>0</v>
      </c>
      <c r="Y40" s="45">
        <f t="shared" ref="Y40:Y58" si="16">W40+X40</f>
        <v>-2425604</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-6074954</v>
      </c>
      <c r="V56" s="41">
        <v>6074954</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-30844085</v>
      </c>
      <c r="V59" s="44">
        <f t="shared" si="17"/>
        <v>-2425604</v>
      </c>
      <c r="W59" s="44">
        <f t="shared" si="17"/>
        <v>13659974</v>
      </c>
      <c r="X59" s="44">
        <f t="shared" si="17"/>
        <v>0</v>
      </c>
      <c r="Y59" s="44">
        <f t="shared" si="17"/>
        <v>13659974</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-2425604</v>
      </c>
      <c r="W62" s="45">
        <f t="shared" si="20"/>
        <v>-2425604</v>
      </c>
      <c r="X62" s="45">
        <f t="shared" si="20"/>
        <v>0</v>
      </c>
      <c r="Y62" s="45">
        <f t="shared" si="20"/>
        <v>-2425604</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-6074954</v>
      </c>
      <c r="V63" s="46">
        <f t="shared" si="22"/>
        <v>6074954</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469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2022-04-26T14:19:08Z</cp:lastPrinted>
  <dcterms:created xsi:type="dcterms:W3CDTF">2008-10-17T11:51:54Z</dcterms:created>
  <dcterms:modified xsi:type="dcterms:W3CDTF">2022-04-27T11:42:07Z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