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kostanjsek\Documents\IZVJEŠTAJI\TFI-IZD-OSIG\2024\4Q 2024\NEKONSOLIDIRANO\"/>
    </mc:Choice>
  </mc:AlternateContent>
  <xr:revisionPtr revIDLastSave="0" documentId="13_ncr:1_{25FA9AAE-2941-4F75-B4AC-046FA312F51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H23" i="2"/>
  <c r="F19" i="2"/>
  <c r="H19" i="2"/>
  <c r="I19" i="2"/>
  <c r="K19" i="2"/>
  <c r="N19" i="2"/>
  <c r="O19" i="2"/>
  <c r="E19" i="2"/>
  <c r="F7" i="2"/>
  <c r="H7" i="2"/>
  <c r="I7" i="2"/>
  <c r="K7" i="2"/>
  <c r="L7" i="2"/>
  <c r="N7" i="2"/>
  <c r="O7" i="2"/>
  <c r="E7" i="2"/>
  <c r="M50" i="2" l="1"/>
  <c r="M62" i="2"/>
  <c r="M41" i="2"/>
  <c r="P62" i="2"/>
  <c r="P19" i="2"/>
  <c r="K56" i="2"/>
  <c r="K23" i="2"/>
  <c r="I56" i="2"/>
  <c r="J50" i="2"/>
  <c r="J41" i="2"/>
  <c r="J24" i="2"/>
  <c r="J19" i="2"/>
  <c r="G62" i="2"/>
  <c r="G41" i="2"/>
  <c r="G33" i="2"/>
  <c r="E56" i="2"/>
  <c r="G57" i="2"/>
  <c r="G50" i="2"/>
  <c r="E23" i="2"/>
  <c r="G19" i="2"/>
  <c r="F23" i="2"/>
  <c r="L23" i="2"/>
  <c r="M23" i="2" s="1"/>
  <c r="M33" i="2"/>
  <c r="M24" i="2"/>
  <c r="M7" i="2"/>
  <c r="P41" i="2"/>
  <c r="P24" i="2"/>
  <c r="J57" i="2"/>
  <c r="J33" i="2"/>
  <c r="J7" i="2"/>
  <c r="P57" i="2"/>
  <c r="P50" i="2"/>
  <c r="P33" i="2"/>
  <c r="I23" i="2"/>
  <c r="J23" i="2" s="1"/>
  <c r="H56" i="2"/>
  <c r="G24" i="2"/>
  <c r="M57" i="2"/>
  <c r="P7" i="2"/>
  <c r="F5" i="4"/>
  <c r="F62" i="4" s="1"/>
  <c r="F64" i="4" s="1"/>
  <c r="F66" i="4" s="1"/>
  <c r="N23" i="2"/>
  <c r="L56" i="2"/>
  <c r="O23" i="2"/>
  <c r="O56" i="2"/>
  <c r="J62" i="2"/>
  <c r="E5" i="4"/>
  <c r="E62" i="4" s="1"/>
  <c r="E64" i="4" s="1"/>
  <c r="E66" i="4" s="1"/>
  <c r="G7" i="2"/>
  <c r="N56" i="2"/>
  <c r="F56" i="2"/>
  <c r="G56" i="2" s="1"/>
  <c r="F11" i="2"/>
  <c r="F22" i="2" s="1"/>
  <c r="H11" i="2"/>
  <c r="I11" i="2"/>
  <c r="I22" i="2" s="1"/>
  <c r="K11" i="2"/>
  <c r="L11" i="2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J89" i="1" s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J50" i="1" s="1"/>
  <c r="E50" i="1"/>
  <c r="F45" i="1"/>
  <c r="H45" i="1"/>
  <c r="I45" i="1"/>
  <c r="E45" i="1"/>
  <c r="F41" i="1"/>
  <c r="H41" i="1"/>
  <c r="I41" i="1"/>
  <c r="E41" i="1"/>
  <c r="G41" i="1" s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102" i="1" l="1"/>
  <c r="G79" i="1"/>
  <c r="G25" i="1"/>
  <c r="J6" i="1"/>
  <c r="G50" i="1"/>
  <c r="G45" i="1"/>
  <c r="G37" i="1"/>
  <c r="G30" i="1"/>
  <c r="G20" i="1"/>
  <c r="J45" i="1"/>
  <c r="I36" i="1"/>
  <c r="J41" i="1"/>
  <c r="J37" i="1"/>
  <c r="J30" i="1"/>
  <c r="P11" i="2"/>
  <c r="M56" i="2"/>
  <c r="J56" i="2"/>
  <c r="G23" i="2"/>
  <c r="G9" i="1"/>
  <c r="G111" i="1"/>
  <c r="J99" i="1"/>
  <c r="G99" i="1"/>
  <c r="G93" i="1"/>
  <c r="E84" i="1"/>
  <c r="I84" i="1"/>
  <c r="J85" i="1"/>
  <c r="G85" i="1"/>
  <c r="J76" i="1"/>
  <c r="F49" i="2"/>
  <c r="F53" i="2" s="1"/>
  <c r="F70" i="2" s="1"/>
  <c r="G105" i="1"/>
  <c r="G76" i="1"/>
  <c r="G72" i="1"/>
  <c r="G67" i="1"/>
  <c r="G63" i="1"/>
  <c r="G15" i="1"/>
  <c r="I49" i="2"/>
  <c r="I53" i="2" s="1"/>
  <c r="I70" i="2" s="1"/>
  <c r="I19" i="1"/>
  <c r="I13" i="1" s="1"/>
  <c r="J25" i="1"/>
  <c r="J111" i="1"/>
  <c r="J105" i="1"/>
  <c r="J102" i="1"/>
  <c r="J93" i="1"/>
  <c r="J79" i="1"/>
  <c r="J72" i="1"/>
  <c r="I62" i="1"/>
  <c r="J67" i="1"/>
  <c r="J63" i="1"/>
  <c r="J20" i="1"/>
  <c r="J15" i="1"/>
  <c r="J9" i="1"/>
  <c r="G89" i="1"/>
  <c r="J11" i="2"/>
  <c r="P23" i="2"/>
  <c r="H22" i="2"/>
  <c r="G54" i="1"/>
  <c r="G53" i="1" s="1"/>
  <c r="M11" i="2"/>
  <c r="K22" i="2"/>
  <c r="G11" i="2"/>
  <c r="J54" i="1"/>
  <c r="J53" i="1" s="1"/>
  <c r="O49" i="2"/>
  <c r="O53" i="2" s="1"/>
  <c r="O70" i="2" s="1"/>
  <c r="P56" i="2"/>
  <c r="N22" i="2"/>
  <c r="G22" i="2"/>
  <c r="E49" i="2"/>
  <c r="G6" i="1"/>
  <c r="H84" i="1"/>
  <c r="F84" i="1"/>
  <c r="G84" i="1" s="1"/>
  <c r="H62" i="1"/>
  <c r="F62" i="1"/>
  <c r="E62" i="1"/>
  <c r="H36" i="1"/>
  <c r="F36" i="1"/>
  <c r="E36" i="1"/>
  <c r="F19" i="1"/>
  <c r="F13" i="1" s="1"/>
  <c r="F60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I115" i="1" l="1"/>
  <c r="G36" i="1"/>
  <c r="J36" i="1"/>
  <c r="I60" i="1"/>
  <c r="G49" i="2"/>
  <c r="K24" i="3"/>
  <c r="K25" i="3" s="1"/>
  <c r="C24" i="3"/>
  <c r="C25" i="3" s="1"/>
  <c r="J84" i="1"/>
  <c r="F115" i="1"/>
  <c r="J19" i="3"/>
  <c r="L19" i="3" s="1"/>
  <c r="E24" i="3"/>
  <c r="E25" i="3" s="1"/>
  <c r="E28" i="3" s="1"/>
  <c r="E43" i="3" s="1"/>
  <c r="H115" i="1"/>
  <c r="J62" i="1"/>
  <c r="H49" i="2"/>
  <c r="H53" i="2" s="1"/>
  <c r="J22" i="2"/>
  <c r="J49" i="2" s="1"/>
  <c r="H13" i="1"/>
  <c r="J19" i="1"/>
  <c r="E13" i="1"/>
  <c r="G13" i="1" s="1"/>
  <c r="G19" i="1"/>
  <c r="F24" i="3"/>
  <c r="F25" i="3" s="1"/>
  <c r="F28" i="3" s="1"/>
  <c r="F43" i="3" s="1"/>
  <c r="K49" i="2"/>
  <c r="K53" i="2" s="1"/>
  <c r="J38" i="3"/>
  <c r="L38" i="3" s="1"/>
  <c r="J31" i="3"/>
  <c r="L31" i="3" s="1"/>
  <c r="E115" i="1"/>
  <c r="G62" i="1"/>
  <c r="J29" i="3"/>
  <c r="L29" i="3" s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J13" i="1"/>
  <c r="H60" i="1"/>
  <c r="J60" i="1" s="1"/>
  <c r="J53" i="2"/>
  <c r="H70" i="2"/>
  <c r="J70" i="2" s="1"/>
  <c r="N70" i="2"/>
  <c r="P70" i="2" s="1"/>
  <c r="P53" i="2"/>
  <c r="K70" i="2"/>
  <c r="E60" i="1"/>
  <c r="G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  <c r="M20" i="2" l="1"/>
  <c r="L19" i="2"/>
  <c r="M19" i="2" s="1"/>
  <c r="L22" i="2" l="1"/>
  <c r="L49" i="2" s="1"/>
  <c r="L53" i="2" s="1"/>
  <c r="L70" i="2" s="1"/>
  <c r="M70" i="2" s="1"/>
  <c r="M22" i="2" l="1"/>
  <c r="M49" i="2" s="1"/>
  <c r="M53" i="2"/>
</calcChain>
</file>

<file path=xl/sharedStrings.xml><?xml version="1.0" encoding="utf-8"?>
<sst xmlns="http://schemas.openxmlformats.org/spreadsheetml/2006/main" count="985" uniqueCount="628">
  <si>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</si>
  <si>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</si>
  <si>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</si>
  <si>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</si>
  <si>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</si>
  <si>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</si>
  <si>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</si>
  <si>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</si>
  <si>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</si>
  <si>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</si>
  <si>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</si>
  <si>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</si>
  <si>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</si>
  <si>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</si>
  <si>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</si>
  <si>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</si>
  <si>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</si>
  <si>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</si>
  <si>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</si>
  <si>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</si>
  <si>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</si>
  <si>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</si>
  <si>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</si>
  <si>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</si>
  <si>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</si>
  <si>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</si>
  <si>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</si>
  <si>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</si>
  <si>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</si>
  <si>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</si>
  <si>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</si>
  <si>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</si>
  <si>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</si>
  <si>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</si>
  <si>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</si>
  <si>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</si>
  <si>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</si>
  <si>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</si>
  <si>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</si>
  <si>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</si>
  <si>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</si>
  <si>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</si>
  <si>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</si>
  <si>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</si>
  <si>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</si>
  <si>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</si>
  <si>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</si>
  <si>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</si>
  <si>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</si>
  <si>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</si>
  <si>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</si>
  <si>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</si>
  <si>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</si>
  <si>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</si>
  <si>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</si>
  <si>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</si>
  <si>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</si>
  <si>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</si>
  <si>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</si>
  <si>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</si>
  <si>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</si>
  <si>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</si>
  <si>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</si>
  <si>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</si>
  <si>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</si>
  <si>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</si>
  <si>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</si>
  <si>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</si>
  <si>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</si>
  <si>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</si>
  <si>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</si>
  <si>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</si>
  <si>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</si>
  <si>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</si>
  <si>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</si>
  <si>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</si>
  <si>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</si>
  <si>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</si>
  <si>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</si>
  <si>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</si>
  <si>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</si>
  <si>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</si>
  <si>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</si>
  <si>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</si>
  <si>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</si>
  <si>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</si>
  <si>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</si>
  <si>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</si>
  <si>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</si>
  <si>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</si>
  <si>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</si>
  <si>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</si>
  <si>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</si>
  <si>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</si>
  <si>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</si>
  <si>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</si>
  <si>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</si>
  <si>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</si>
  <si>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</si>
  <si>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</si>
  <si>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</si>
  <si>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</si>
  <si>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</si>
  <si>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</si>
  <si>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</si>
  <si>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</si>
  <si>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</si>
  <si>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</si>
  <si>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</si>
  <si>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</si>
  <si>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</si>
  <si>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</si>
  <si>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</si>
  <si>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</si>
  <si>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</si>
  <si>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</si>
  <si>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</si>
  <si>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</si>
  <si>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</si>
  <si>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</si>
  <si>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</si>
  <si>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</si>
  <si>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</si>
  <si>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</si>
  <si>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</si>
  <si>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</si>
  <si>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</si>
  <si>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</si>
  <si>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</si>
  <si>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</si>
  <si>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</si>
  <si>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</si>
  <si>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</si>
  <si>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</si>
  <si>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</si>
  <si>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</si>
  <si>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</si>
  <si>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</si>
  <si>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</si>
  <si>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</si>
  <si>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</si>
  <si>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</si>
  <si>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</si>
  <si>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</si>
  <si>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</si>
  <si>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</si>
  <si>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</si>
  <si>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</si>
  <si>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</si>
  <si>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</si>
  <si>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</si>
  <si>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</si>
  <si>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</si>
  <si>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</si>
  <si>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</si>
  <si>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</si>
  <si>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</si>
  <si>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</si>
  <si>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</si>
  <si>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</si>
  <si>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</si>
  <si>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</si>
  <si>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</si>
  <si>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</si>
  <si>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</si>
  <si>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</si>
  <si>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</si>
  <si>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</si>
  <si>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</si>
  <si>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</si>
  <si>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</si>
  <si>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</si>
  <si>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</si>
  <si>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</si>
  <si>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</si>
  <si>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</si>
  <si>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</si>
  <si>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</si>
  <si>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</si>
  <si>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</si>
  <si>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</si>
  <si>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</si>
  <si>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</si>
  <si>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</si>
  <si>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</si>
  <si>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</si>
  <si>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</si>
  <si>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</si>
  <si>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</si>
  <si>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</si>
  <si>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</si>
  <si>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</si>
  <si>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</si>
  <si>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</si>
  <si>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</si>
  <si>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</si>
  <si>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</si>
  <si>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</si>
  <si>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</si>
  <si>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</si>
  <si>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</si>
  <si>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</si>
  <si>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</si>
  <si>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</si>
  <si>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</si>
  <si>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</si>
  <si>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</si>
  <si>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</si>
  <si>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</si>
  <si>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</si>
  <si>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</si>
  <si>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</si>
  <si>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</si>
  <si>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</si>
  <si>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</si>
  <si>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</si>
  <si>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</si>
  <si>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</si>
  <si>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</si>
  <si>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</si>
  <si>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</si>
  <si>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</si>
  <si>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</si>
  <si>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</si>
  <si>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</si>
  <si>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</si>
  <si>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</si>
  <si>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</si>
  <si>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</si>
  <si>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</si>
  <si>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</si>
  <si>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</si>
  <si>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</si>
  <si>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</si>
  <si>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</si>
  <si>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</si>
  <si>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</si>
  <si>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</si>
  <si>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</si>
  <si>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</si>
  <si>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</si>
  <si>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</si>
  <si>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</si>
  <si>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</si>
  <si>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</si>
  <si>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</si>
  <si>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</si>
  <si>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</si>
  <si>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</si>
  <si>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</si>
  <si>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</si>
  <si>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</si>
  <si>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</si>
  <si>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</si>
  <si>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</si>
  <si>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</si>
  <si>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</si>
  <si>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</si>
  <si>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</si>
  <si>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</si>
  <si>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</si>
  <si>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</si>
  <si>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</si>
  <si>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</si>
  <si>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</si>
  <si>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</si>
  <si>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</si>
  <si>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</si>
  <si>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</si>
  <si>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</si>
  <si>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</si>
  <si>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</si>
  <si>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</si>
  <si>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</si>
  <si>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</si>
  <si>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</si>
  <si>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</si>
  <si>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</si>
  <si>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</si>
  <si>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</si>
  <si>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</si>
  <si>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</si>
  <si>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</si>
  <si>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</si>
  <si>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</si>
  <si>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</si>
  <si>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</si>
  <si>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</si>
  <si>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</si>
  <si>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</si>
  <si>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</si>
  <si>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</si>
  <si>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</si>
  <si>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</si>
  <si>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</si>
  <si>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</si>
  <si>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</si>
  <si>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</si>
  <si>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</si>
  <si>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</si>
  <si>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</si>
  <si>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</si>
  <si>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</si>
  <si>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</si>
  <si>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</si>
  <si>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</si>
  <si>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</si>
  <si>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</si>
  <si>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</si>
  <si>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</si>
  <si>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</si>
  <si>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</si>
  <si>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</si>
  <si>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</si>
  <si>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</si>
  <si>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</si>
  <si>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</si>
  <si>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</si>
  <si>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</si>
  <si>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</si>
  <si>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</si>
  <si>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</si>
  <si>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</si>
  <si>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</si>
  <si>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</si>
  <si>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</si>
  <si>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</si>
  <si>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</si>
  <si>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</si>
  <si>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</si>
  <si>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</si>
  <si>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</si>
  <si>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</si>
  <si>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</si>
  <si>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</si>
  <si>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</si>
  <si>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</si>
  <si>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</si>
  <si>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</si>
  <si>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</si>
  <si>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</si>
  <si>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</si>
  <si>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</si>
  <si>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</si>
  <si>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</si>
  <si>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</si>
  <si>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</si>
  <si>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</si>
  <si>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</si>
  <si>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</si>
  <si>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</si>
  <si>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</si>
  <si>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</si>
  <si>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</si>
  <si>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</si>
  <si>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</si>
  <si>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</si>
  <si>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</si>
  <si>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</si>
  <si>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</si>
  <si>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</si>
  <si>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</si>
  <si>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</si>
  <si>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</si>
  <si>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</si>
  <si>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</si>
  <si>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</si>
  <si>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</si>
  <si>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</si>
  <si>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</si>
  <si>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</si>
  <si>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</si>
  <si>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</si>
  <si>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</si>
  <si>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</si>
  <si>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</si>
  <si>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</si>
  <si>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</si>
  <si>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</si>
  <si>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</si>
  <si>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</si>
  <si>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</si>
  <si>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</si>
  <si>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</si>
  <si>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</si>
  <si>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</si>
  <si>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</si>
  <si>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</si>
  <si>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</si>
  <si>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</si>
  <si>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</si>
  <si>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</si>
  <si>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</si>
  <si>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</si>
  <si>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</si>
  <si>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</si>
  <si>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</si>
  <si>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</si>
  <si>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</si>
  <si>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</si>
  <si>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</si>
  <si>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</si>
  <si>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</si>
  <si>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</si>
  <si>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</si>
  <si>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</si>
  <si>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</si>
  <si>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</si>
  <si>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</si>
  <si>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</si>
  <si>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</si>
  <si>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</si>
  <si>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</si>
  <si>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</si>
  <si>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</si>
  <si>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</si>
  <si>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</si>
  <si>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</si>
  <si>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</si>
  <si>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</si>
  <si>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</si>
  <si>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</si>
  <si>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</si>
  <si>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</si>
  <si>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</si>
  <si>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</si>
  <si>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</si>
  <si>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</si>
  <si>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</si>
  <si>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</si>
  <si>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</si>
  <si>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</si>
  <si>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</si>
  <si>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</si>
  <si>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</si>
  <si>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</si>
  <si>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</si>
  <si>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</si>
  <si>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</si>
  <si>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</si>
  <si>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</si>
  <si>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</si>
  <si>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</si>
  <si>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</si>
  <si>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</si>
  <si>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</si>
  <si>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</si>
  <si>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</si>
  <si>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</si>
  <si>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</si>
  <si>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</si>
  <si>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</si>
  <si>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</si>
  <si>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</si>
  <si>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</si>
  <si>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</si>
  <si>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</si>
  <si>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</si>
  <si>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</si>
  <si>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</si>
  <si>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</si>
  <si>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</si>
  <si>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</si>
  <si>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</si>
  <si>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</si>
  <si>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</si>
  <si>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</si>
  <si>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</si>
  <si>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</si>
  <si>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</si>
  <si>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</si>
  <si>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</si>
  <si>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</si>
  <si>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</si>
  <si>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</si>
  <si>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</si>
  <si>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</si>
  <si>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</si>
  <si>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</si>
  <si>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</si>
  <si>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</si>
  <si>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</si>
  <si>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</si>
  <si>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</si>
  <si>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</si>
  <si>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</si>
  <si>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</si>
  <si>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</si>
  <si>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</si>
  <si>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</si>
  <si>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</si>
  <si>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</si>
  <si>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</si>
  <si>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</si>
  <si>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</si>
  <si>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</si>
  <si>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</si>
  <si>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</si>
  <si>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</si>
  <si>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</si>
  <si>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</si>
  <si>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</si>
  <si>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</si>
  <si>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</si>
  <si>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</si>
  <si>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</si>
  <si>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</si>
  <si>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</si>
  <si>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</si>
  <si>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</si>
  <si>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</si>
  <si>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</si>
  <si>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</si>
  <si>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</si>
  <si>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</si>
  <si>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</si>
  <si>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</si>
  <si>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</si>
  <si>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</si>
  <si>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</si>
  <si>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</si>
  <si>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</si>
  <si>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</si>
  <si>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</si>
  <si>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</si>
  <si>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</si>
  <si>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</si>
  <si>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</si>
  <si>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</si>
  <si>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</si>
  <si>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</si>
  <si>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</si>
  <si>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</si>
  <si>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</si>
  <si>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</si>
  <si>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</si>
  <si>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</si>
  <si>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</si>
  <si>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</si>
  <si>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</si>
  <si>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</si>
  <si>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</si>
  <si>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</si>
  <si>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</si>
  <si>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</si>
  <si>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</si>
  <si>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</si>
  <si>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</si>
  <si>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</si>
  <si>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</si>
  <si>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</si>
  <si>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</si>
  <si>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</si>
  <si>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</si>
  <si>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</si>
  <si>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</si>
  <si>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</si>
  <si>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</si>
  <si>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</si>
  <si>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</si>
  <si>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</si>
  <si>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</si>
  <si>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</si>
  <si>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</si>
  <si>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</si>
  <si>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</si>
  <si>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</si>
  <si>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</si>
  <si>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</si>
  <si>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</si>
  <si>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</si>
  <si>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</si>
  <si>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</si>
  <si>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</si>
  <si>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</si>
  <si>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</si>
  <si>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</si>
  <si>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</si>
  <si>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</si>
  <si>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</si>
  <si>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</si>
  <si>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</si>
  <si>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</si>
  <si>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</si>
  <si>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</si>
  <si>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</si>
  <si>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</si>
  <si>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</si>
  <si>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</si>
  <si>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</si>
  <si>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</si>
  <si>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</si>
  <si>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</si>
  <si>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</si>
  <si>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</si>
  <si>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</si>
  <si>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</si>
  <si>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</si>
  <si>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</si>
  <si>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</si>
  <si>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</si>
  <si>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</si>
  <si>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</si>
  <si>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</si>
  <si>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</si>
  <si>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</si>
  <si>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</si>
  <si>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03763536</t>
  </si>
  <si>
    <t>Republika Hrvatska</t>
  </si>
  <si>
    <t>060006216</t>
  </si>
  <si>
    <t>94472454976</t>
  </si>
  <si>
    <t>74780000904H51PVL664</t>
  </si>
  <si>
    <t>340</t>
  </si>
  <si>
    <t>ADRIATIC OSIGURANJE D.D.</t>
  </si>
  <si>
    <t>10 000</t>
  </si>
  <si>
    <t>ZAGREB</t>
  </si>
  <si>
    <t>LISTOPADSKA 2</t>
  </si>
  <si>
    <t>adriatic@adriatic-osiguranje.hr</t>
  </si>
  <si>
    <t>www.adriatic-osiguranje.hr</t>
  </si>
  <si>
    <t>Alma Samardžija</t>
  </si>
  <si>
    <t>01/3036-221</t>
  </si>
  <si>
    <t>alma.samardzija@adriatic-osiguranje.hr</t>
  </si>
  <si>
    <t>Naziv izdavatelja:  ADRIATIC OSIGURANJE D.D.</t>
  </si>
  <si>
    <t>OIB:   94472454976</t>
  </si>
  <si>
    <t>Izvještajno razdoblje:  01.01.2024.-31.12.2024.</t>
  </si>
  <si>
    <t>Stanje na dan: 31.12.2024.</t>
  </si>
  <si>
    <t>U razdoblju: 01.01.2024-31.12.2024.</t>
  </si>
  <si>
    <t>U razdoblju: 01.01.2024.-31.12.2024.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</si>
</sst>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3" fillId="0" borderId="0"/>
    <xf numFmtId="0" fontId="1" fillId="0" borderId="0"/>
  </cellStyleXfs>
  <cellXfs count="272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2" borderId="28" xfId="5" applyFont="1" applyFill="1" applyBorder="1"/>
    <xf numFmtId="0" fontId="33" fillId="2" borderId="29" xfId="5" applyFill="1" applyBorder="1"/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3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7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7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8" fillId="2" borderId="0" xfId="5" applyFont="1" applyFill="1" applyAlignment="1">
      <alignment vertical="center"/>
    </xf>
    <xf numFmtId="0" fontId="38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8" fillId="2" borderId="31" xfId="5" applyFont="1" applyFill="1" applyBorder="1"/>
    <xf numFmtId="0" fontId="33" fillId="2" borderId="32" xfId="5" applyFill="1" applyBorder="1"/>
    <xf numFmtId="0" fontId="33" fillId="2" borderId="36" xfId="5" applyFill="1" applyBorder="1"/>
    <xf numFmtId="0" fontId="33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1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30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30" fillId="3" borderId="32" xfId="0" applyFont="1" applyFill="1" applyBorder="1" applyAlignment="1" applyProtection="1">
      <alignment vertical="center"/>
      <protection locked="0"/>
    </xf>
    <xf numFmtId="0" fontId="30" fillId="3" borderId="36" xfId="0" applyFont="1" applyFill="1" applyBorder="1" applyAlignment="1" applyProtection="1">
      <alignment vertical="center"/>
      <protection locked="0"/>
    </xf>
    <xf numFmtId="0" fontId="30" fillId="3" borderId="33" xfId="0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2" xfId="0" applyNumberFormat="1" applyFont="1" applyFill="1" applyBorder="1" applyAlignment="1" applyProtection="1">
      <alignment vertical="center"/>
      <protection locked="0"/>
    </xf>
    <xf numFmtId="49" fontId="30" fillId="3" borderId="36" xfId="0" applyNumberFormat="1" applyFont="1" applyFill="1" applyBorder="1" applyAlignment="1" applyProtection="1">
      <alignment vertical="center"/>
      <protection locked="0"/>
    </xf>
    <xf numFmtId="49" fontId="30" fillId="3" borderId="33" xfId="0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30" fillId="3" borderId="36" xfId="5" applyFont="1" applyFill="1" applyBorder="1" applyAlignment="1" applyProtection="1">
      <alignment horizontal="right" vertical="center"/>
      <protection locked="0"/>
    </xf>
    <xf numFmtId="0" fontId="30" fillId="3" borderId="33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30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7" fillId="2" borderId="0" xfId="5" applyFont="1" applyFill="1" applyAlignment="1">
      <alignment vertical="center"/>
    </xf>
    <xf numFmtId="0" fontId="5" fillId="3" borderId="32" xfId="0" applyFont="1" applyFill="1" applyBorder="1" applyProtection="1">
      <protection locked="0"/>
    </xf>
    <xf numFmtId="0" fontId="5" fillId="3" borderId="36" xfId="0" applyFont="1" applyFill="1" applyBorder="1" applyProtection="1">
      <protection locked="0"/>
    </xf>
    <xf numFmtId="0" fontId="5" fillId="3" borderId="33" xfId="0" applyFont="1" applyFill="1" applyBorder="1" applyProtection="1">
      <protection locked="0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 applyProtection="1">
      <alignment horizontal="center" vertical="center"/>
      <protection locked="0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1" xfId="5" applyFont="1" applyFill="1" applyBorder="1" applyAlignment="1">
      <alignment horizontal="right" vertical="center" wrapText="1"/>
    </xf>
    <xf numFmtId="0" fontId="37" fillId="2" borderId="30" xfId="5" applyFont="1" applyFill="1" applyBorder="1" applyAlignment="1">
      <alignment vertical="center"/>
    </xf>
    <xf numFmtId="0" fontId="36" fillId="2" borderId="30" xfId="5" applyFont="1" applyFill="1" applyBorder="1" applyAlignment="1">
      <alignment horizontal="center" vertical="center" wrapText="1"/>
    </xf>
    <xf numFmtId="0" fontId="36" fillId="2" borderId="0" xfId="5" applyFont="1" applyFill="1" applyAlignment="1">
      <alignment horizontal="center" vertical="center" wrapText="1"/>
    </xf>
    <xf numFmtId="0" fontId="14" fillId="2" borderId="31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4" fillId="2" borderId="27" xfId="5" applyFont="1" applyFill="1" applyBorder="1" applyAlignment="1">
      <alignment vertical="center"/>
    </xf>
    <xf numFmtId="0" fontId="34" fillId="2" borderId="28" xfId="5" applyFont="1" applyFill="1" applyBorder="1" applyAlignment="1">
      <alignment vertical="center"/>
    </xf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5" fillId="2" borderId="30" xfId="5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>
      <alignment vertical="center" wrapText="1"/>
    </xf>
  </cellXfs>
  <cellStyles count="7">
    <cellStyle name="Normal" xfId="0" builtinId="0"/>
    <cellStyle name="Normal 2" xfId="1" xr:uid="{00000000-0005-0000-0000-000001000000}"/>
    <cellStyle name="Normal 2 2" xfId="6" xr:uid="{E4B4386F-D382-4BDF-B1E4-EB7BC3D1C193}"/>
    <cellStyle name="Normal 2 4" xfId="2" xr:uid="{00000000-0005-0000-0000-000002000000}"/>
    <cellStyle name="Normal 3" xfId="5" xr:uid="{00000000-0005-0000-0000-000003000000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Anrdas%20UC%20Models/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sivric/LOCALS~1/Temp/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Generic%20UC%20Model/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lipic/Downloads/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"/>
      <sheetName val="GS_-_Z"/>
      <sheetName val="GS_-_N"/>
      <sheetName val="AK_ZO"/>
      <sheetName val="AK_NO"/>
      <sheetName val="IK_ZO"/>
      <sheetName val="IK_NO"/>
      <sheetName val="starosna_struktura2"/>
      <sheetName val="GS_-_Z2"/>
      <sheetName val="GS_-_N2"/>
      <sheetName val="AK_ZO2"/>
      <sheetName val="AK_NO2"/>
      <sheetName val="IK_ZO2"/>
      <sheetName val="IK_NO2"/>
      <sheetName val="starosna_struktura3"/>
      <sheetName val="GS_-_Z3"/>
      <sheetName val="GS_-_N3"/>
      <sheetName val="AK_ZO3"/>
      <sheetName val="AK_NO3"/>
      <sheetName val="IK_ZO3"/>
      <sheetName val="IK_NO3"/>
      <sheetName val="starosna_struktura4"/>
      <sheetName val="GS_-_Z4"/>
      <sheetName val="GS_-_N4"/>
      <sheetName val="AK_ZO4"/>
      <sheetName val="AK_NO4"/>
      <sheetName val="IK_ZO4"/>
      <sheetName val="IK_NO4"/>
      <sheetName val="starosna_struktura5"/>
      <sheetName val="GS_-_Z5"/>
      <sheetName val="GS_-_N5"/>
      <sheetName val="AK_ZO5"/>
      <sheetName val="AK_NO5"/>
      <sheetName val="IK_ZO5"/>
      <sheetName val="IK_NO5"/>
      <sheetName val="starosna_struktura6"/>
      <sheetName val="GS_-_Z6"/>
      <sheetName val="GS_-_N6"/>
      <sheetName val="AK_ZO6"/>
      <sheetName val="AK_NO6"/>
      <sheetName val="IK_ZO6"/>
      <sheetName val="IK_NO6"/>
      <sheetName val="starosna_struktura7"/>
      <sheetName val="GS_-_Z7"/>
      <sheetName val="GS_-_N7"/>
      <sheetName val="AK_ZO7"/>
      <sheetName val="AK_NO7"/>
      <sheetName val="IK_ZO7"/>
      <sheetName val="IK_NO7"/>
      <sheetName val="starosna_struktura8"/>
      <sheetName val="GS_-_Z8"/>
      <sheetName val="GS_-_N8"/>
      <sheetName val="AK_ZO8"/>
      <sheetName val="AK_NO8"/>
      <sheetName val="IK_ZO8"/>
      <sheetName val="IK_NO8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/>
          <cell r="G13"/>
          <cell r="H13"/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/>
          <cell r="G28"/>
          <cell r="H28"/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/>
          <cell r="G43"/>
          <cell r="H43"/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/>
          <cell r="G50"/>
          <cell r="H50"/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  <sheetName val="sp4_1_O"/>
      <sheetName val="sp4_1_O1"/>
      <sheetName val="sp4_1_O2"/>
    </sheetNames>
    <sheetDataSet>
      <sheetData sheetId="0">
        <row r="5">
          <cell r="C5"/>
        </row>
        <row r="7">
          <cell r="F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J61"/>
  <sheetViews>
    <sheetView view="pageBreakPreview" zoomScaleNormal="100" zoomScaleSheetLayoutView="100" workbookViewId="0">
      <selection activeCell="F17" sqref="F17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222" t="s">
        <v>564</v>
      </c>
      <c r="B1" s="223"/>
      <c r="C1" s="223"/>
      <c r="D1" s="97"/>
      <c r="E1" s="97"/>
      <c r="F1" s="97"/>
      <c r="G1" s="97"/>
      <c r="H1" s="97"/>
      <c r="I1" s="97"/>
      <c r="J1" s="98"/>
    </row>
    <row r="2" spans="1:10" ht="18.600000000000001" customHeight="1" x14ac:dyDescent="0.25">
      <c r="A2" s="224" t="s">
        <v>565</v>
      </c>
      <c r="B2" s="225"/>
      <c r="C2" s="225"/>
      <c r="D2" s="225"/>
      <c r="E2" s="225"/>
      <c r="F2" s="225"/>
      <c r="G2" s="225"/>
      <c r="H2" s="225"/>
      <c r="I2" s="225"/>
      <c r="J2" s="226"/>
    </row>
    <row r="3" spans="1:10" ht="18.600000000000001" customHeigh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 ht="18.600000000000001" customHeight="1" x14ac:dyDescent="0.25">
      <c r="A4" s="227" t="s">
        <v>566</v>
      </c>
      <c r="B4" s="228"/>
      <c r="C4" s="228"/>
      <c r="D4" s="228"/>
      <c r="E4" s="229">
        <v>45292</v>
      </c>
      <c r="F4" s="230"/>
      <c r="G4" s="102" t="s">
        <v>567</v>
      </c>
      <c r="H4" s="229">
        <v>45657</v>
      </c>
      <c r="I4" s="230"/>
      <c r="J4" s="103"/>
    </row>
    <row r="5" spans="1:10" ht="18.600000000000001" customHeight="1" x14ac:dyDescent="0.25">
      <c r="A5" s="231"/>
      <c r="B5" s="232"/>
      <c r="C5" s="232"/>
      <c r="D5" s="232"/>
      <c r="E5" s="232"/>
      <c r="F5" s="232"/>
      <c r="G5" s="232"/>
      <c r="H5" s="232"/>
      <c r="I5" s="232"/>
      <c r="J5" s="233"/>
    </row>
    <row r="6" spans="1:10" ht="18.600000000000001" customHeight="1" x14ac:dyDescent="0.25">
      <c r="A6" s="104"/>
      <c r="B6" s="105" t="s">
        <v>568</v>
      </c>
      <c r="C6" s="106"/>
      <c r="D6" s="106"/>
      <c r="E6" s="107">
        <v>2024</v>
      </c>
      <c r="F6" s="108"/>
      <c r="G6" s="102"/>
      <c r="H6" s="108"/>
      <c r="I6" s="109"/>
      <c r="J6" s="110"/>
    </row>
    <row r="7" spans="1:10" ht="18.600000000000001" customHeight="1" x14ac:dyDescent="0.25">
      <c r="A7" s="104"/>
      <c r="B7" s="106"/>
      <c r="C7" s="106"/>
      <c r="D7" s="106"/>
      <c r="E7" s="111"/>
      <c r="F7" s="111"/>
      <c r="G7" s="102"/>
      <c r="H7" s="108"/>
      <c r="I7" s="109"/>
      <c r="J7" s="110"/>
    </row>
    <row r="8" spans="1:10" ht="18.600000000000001" customHeight="1" x14ac:dyDescent="0.25">
      <c r="A8" s="104"/>
      <c r="B8" s="105" t="s">
        <v>569</v>
      </c>
      <c r="C8" s="106"/>
      <c r="D8" s="106"/>
      <c r="E8" s="107">
        <v>4</v>
      </c>
      <c r="F8" s="108"/>
      <c r="G8" s="102"/>
      <c r="H8" s="108"/>
      <c r="I8" s="109"/>
      <c r="J8" s="110"/>
    </row>
    <row r="9" spans="1:10" ht="18.600000000000001" customHeight="1" x14ac:dyDescent="0.25">
      <c r="A9" s="104"/>
      <c r="B9" s="106"/>
      <c r="C9" s="106"/>
      <c r="D9" s="106"/>
      <c r="E9" s="166" t="s">
        <v>607</v>
      </c>
      <c r="F9" s="167"/>
      <c r="G9" s="102"/>
      <c r="H9" s="111"/>
      <c r="I9" s="112"/>
      <c r="J9" s="110"/>
    </row>
    <row r="10" spans="1:10" ht="18.600000000000001" customHeight="1" x14ac:dyDescent="0.25">
      <c r="A10" s="218" t="s">
        <v>570</v>
      </c>
      <c r="B10" s="219"/>
      <c r="C10" s="219"/>
      <c r="D10" s="219"/>
      <c r="E10" s="219"/>
      <c r="F10" s="219"/>
      <c r="G10" s="219"/>
      <c r="H10" s="219"/>
      <c r="I10" s="219"/>
      <c r="J10" s="113"/>
    </row>
    <row r="11" spans="1:10" ht="18.600000000000001" customHeight="1" x14ac:dyDescent="0.25">
      <c r="A11" s="204" t="s">
        <v>571</v>
      </c>
      <c r="B11" s="220"/>
      <c r="C11" s="212" t="s">
        <v>607</v>
      </c>
      <c r="D11" s="213"/>
      <c r="E11" s="114"/>
      <c r="F11" s="169" t="s">
        <v>572</v>
      </c>
      <c r="G11" s="216"/>
      <c r="H11" s="210" t="s">
        <v>608</v>
      </c>
      <c r="I11" s="211"/>
      <c r="J11" s="115"/>
    </row>
    <row r="12" spans="1:10" ht="18.600000000000001" customHeight="1" x14ac:dyDescent="0.25">
      <c r="A12" s="116"/>
      <c r="B12" s="117"/>
      <c r="C12" s="117"/>
      <c r="D12" s="117"/>
      <c r="E12" s="221"/>
      <c r="F12" s="221"/>
      <c r="G12" s="221"/>
      <c r="H12" s="221"/>
      <c r="I12" s="118"/>
      <c r="J12" s="115"/>
    </row>
    <row r="13" spans="1:10" ht="18.600000000000001" customHeight="1" x14ac:dyDescent="0.25">
      <c r="A13" s="168" t="s">
        <v>573</v>
      </c>
      <c r="B13" s="216"/>
      <c r="C13" s="212" t="s">
        <v>609</v>
      </c>
      <c r="D13" s="213"/>
      <c r="E13" s="234"/>
      <c r="F13" s="221"/>
      <c r="G13" s="221"/>
      <c r="H13" s="221"/>
      <c r="I13" s="118"/>
      <c r="J13" s="115"/>
    </row>
    <row r="14" spans="1:10" ht="18.600000000000001" customHeight="1" x14ac:dyDescent="0.25">
      <c r="A14" s="114"/>
      <c r="B14" s="118"/>
      <c r="C14" s="117"/>
      <c r="D14" s="139"/>
      <c r="E14" s="175"/>
      <c r="F14" s="175"/>
      <c r="G14" s="175"/>
      <c r="H14" s="175"/>
      <c r="I14" s="117"/>
      <c r="J14" s="119"/>
    </row>
    <row r="15" spans="1:10" ht="18.600000000000001" customHeight="1" x14ac:dyDescent="0.25">
      <c r="A15" s="168" t="s">
        <v>574</v>
      </c>
      <c r="B15" s="216"/>
      <c r="C15" s="212" t="s">
        <v>610</v>
      </c>
      <c r="D15" s="213"/>
      <c r="E15" s="217"/>
      <c r="F15" s="206"/>
      <c r="G15" s="120" t="s">
        <v>575</v>
      </c>
      <c r="H15" s="210" t="s">
        <v>611</v>
      </c>
      <c r="I15" s="211"/>
      <c r="J15" s="121"/>
    </row>
    <row r="16" spans="1:10" ht="18.600000000000001" customHeight="1" x14ac:dyDescent="0.25">
      <c r="A16" s="114"/>
      <c r="B16" s="118"/>
      <c r="C16" s="117"/>
      <c r="D16" s="117"/>
      <c r="E16" s="175"/>
      <c r="F16" s="175"/>
      <c r="G16" s="175"/>
      <c r="H16" s="175"/>
      <c r="I16" s="117"/>
      <c r="J16" s="119"/>
    </row>
    <row r="17" spans="1:10" ht="18.600000000000001" customHeight="1" x14ac:dyDescent="0.25">
      <c r="A17" s="122"/>
      <c r="B17" s="120" t="s">
        <v>576</v>
      </c>
      <c r="C17" s="212" t="s">
        <v>612</v>
      </c>
      <c r="D17" s="213"/>
      <c r="E17" s="123"/>
      <c r="F17" s="123"/>
      <c r="G17" s="123"/>
      <c r="H17" s="123"/>
      <c r="I17" s="123"/>
      <c r="J17" s="121"/>
    </row>
    <row r="18" spans="1:10" ht="18.600000000000001" customHeight="1" x14ac:dyDescent="0.25">
      <c r="A18" s="214"/>
      <c r="B18" s="215"/>
      <c r="C18" s="175"/>
      <c r="D18" s="175"/>
      <c r="E18" s="175"/>
      <c r="F18" s="175"/>
      <c r="G18" s="175"/>
      <c r="H18" s="175"/>
      <c r="I18" s="117"/>
      <c r="J18" s="119"/>
    </row>
    <row r="19" spans="1:10" ht="18.600000000000001" customHeight="1" x14ac:dyDescent="0.25">
      <c r="A19" s="204" t="s">
        <v>577</v>
      </c>
      <c r="B19" s="205"/>
      <c r="C19" s="179" t="s">
        <v>613</v>
      </c>
      <c r="D19" s="180"/>
      <c r="E19" s="180"/>
      <c r="F19" s="180"/>
      <c r="G19" s="180"/>
      <c r="H19" s="180"/>
      <c r="I19" s="180"/>
      <c r="J19" s="181"/>
    </row>
    <row r="20" spans="1:10" ht="18.600000000000001" customHeight="1" x14ac:dyDescent="0.25">
      <c r="A20" s="116"/>
      <c r="B20" s="117"/>
      <c r="C20" s="124"/>
      <c r="D20" s="117"/>
      <c r="E20" s="175"/>
      <c r="F20" s="175"/>
      <c r="G20" s="175"/>
      <c r="H20" s="175"/>
      <c r="I20" s="117"/>
      <c r="J20" s="119"/>
    </row>
    <row r="21" spans="1:10" ht="18.600000000000001" customHeight="1" x14ac:dyDescent="0.25">
      <c r="A21" s="204" t="s">
        <v>578</v>
      </c>
      <c r="B21" s="205"/>
      <c r="C21" s="210" t="s">
        <v>614</v>
      </c>
      <c r="D21" s="211"/>
      <c r="E21" s="175"/>
      <c r="F21" s="175"/>
      <c r="G21" s="179" t="s">
        <v>615</v>
      </c>
      <c r="H21" s="180"/>
      <c r="I21" s="180"/>
      <c r="J21" s="181"/>
    </row>
    <row r="22" spans="1:10" ht="18.600000000000001" customHeight="1" x14ac:dyDescent="0.25">
      <c r="A22" s="116"/>
      <c r="B22" s="117"/>
      <c r="C22" s="117"/>
      <c r="D22" s="117"/>
      <c r="E22" s="175"/>
      <c r="F22" s="175"/>
      <c r="G22" s="175"/>
      <c r="H22" s="175"/>
      <c r="I22" s="117"/>
      <c r="J22" s="119"/>
    </row>
    <row r="23" spans="1:10" ht="18.600000000000001" customHeight="1" x14ac:dyDescent="0.25">
      <c r="A23" s="204" t="s">
        <v>579</v>
      </c>
      <c r="B23" s="205"/>
      <c r="C23" s="179" t="s">
        <v>616</v>
      </c>
      <c r="D23" s="180"/>
      <c r="E23" s="180"/>
      <c r="F23" s="180"/>
      <c r="G23" s="180"/>
      <c r="H23" s="180"/>
      <c r="I23" s="180"/>
      <c r="J23" s="181"/>
    </row>
    <row r="24" spans="1:10" ht="18.600000000000001" customHeight="1" x14ac:dyDescent="0.25">
      <c r="A24" s="116"/>
      <c r="B24" s="117"/>
      <c r="C24" s="117"/>
      <c r="D24" s="117"/>
      <c r="E24" s="175"/>
      <c r="F24" s="175"/>
      <c r="G24" s="175"/>
      <c r="H24" s="175"/>
      <c r="I24" s="117"/>
      <c r="J24" s="119"/>
    </row>
    <row r="25" spans="1:10" ht="18.600000000000001" customHeight="1" x14ac:dyDescent="0.25">
      <c r="A25" s="204" t="s">
        <v>580</v>
      </c>
      <c r="B25" s="205"/>
      <c r="C25" s="207" t="s">
        <v>617</v>
      </c>
      <c r="D25" s="208"/>
      <c r="E25" s="208"/>
      <c r="F25" s="208"/>
      <c r="G25" s="208"/>
      <c r="H25" s="208"/>
      <c r="I25" s="208"/>
      <c r="J25" s="209"/>
    </row>
    <row r="26" spans="1:10" ht="18.600000000000001" customHeight="1" x14ac:dyDescent="0.25">
      <c r="A26" s="116"/>
      <c r="B26" s="117"/>
      <c r="C26" s="124"/>
      <c r="D26" s="117"/>
      <c r="E26" s="175"/>
      <c r="F26" s="175"/>
      <c r="G26" s="175"/>
      <c r="H26" s="175"/>
      <c r="I26" s="117"/>
      <c r="J26" s="119"/>
    </row>
    <row r="27" spans="1:10" ht="18.600000000000001" customHeight="1" x14ac:dyDescent="0.25">
      <c r="A27" s="204" t="s">
        <v>581</v>
      </c>
      <c r="B27" s="205"/>
      <c r="C27" s="207" t="s">
        <v>618</v>
      </c>
      <c r="D27" s="208"/>
      <c r="E27" s="208"/>
      <c r="F27" s="208"/>
      <c r="G27" s="208"/>
      <c r="H27" s="208"/>
      <c r="I27" s="208"/>
      <c r="J27" s="209"/>
    </row>
    <row r="28" spans="1:10" ht="18.600000000000001" customHeight="1" x14ac:dyDescent="0.25">
      <c r="A28" s="116"/>
      <c r="B28" s="117"/>
      <c r="C28" s="124"/>
      <c r="D28" s="117"/>
      <c r="E28" s="175"/>
      <c r="F28" s="175"/>
      <c r="G28" s="175"/>
      <c r="H28" s="175"/>
      <c r="I28" s="117"/>
      <c r="J28" s="119"/>
    </row>
    <row r="29" spans="1:10" ht="18.600000000000001" customHeight="1" x14ac:dyDescent="0.25">
      <c r="A29" s="168" t="s">
        <v>582</v>
      </c>
      <c r="B29" s="205"/>
      <c r="C29" s="125">
        <v>1072</v>
      </c>
      <c r="D29" s="126"/>
      <c r="E29" s="182"/>
      <c r="F29" s="182"/>
      <c r="G29" s="182"/>
      <c r="H29" s="182"/>
      <c r="I29" s="127"/>
      <c r="J29" s="128"/>
    </row>
    <row r="30" spans="1:10" ht="18.600000000000001" customHeight="1" x14ac:dyDescent="0.25">
      <c r="A30" s="116"/>
      <c r="B30" s="117"/>
      <c r="C30" s="117"/>
      <c r="D30" s="117"/>
      <c r="E30" s="175"/>
      <c r="F30" s="175"/>
      <c r="G30" s="175"/>
      <c r="H30" s="175"/>
      <c r="I30" s="127"/>
      <c r="J30" s="128"/>
    </row>
    <row r="31" spans="1:10" ht="18.600000000000001" customHeight="1" x14ac:dyDescent="0.25">
      <c r="A31" s="204" t="s">
        <v>583</v>
      </c>
      <c r="B31" s="205"/>
      <c r="C31" s="129" t="s">
        <v>585</v>
      </c>
      <c r="D31" s="203" t="s">
        <v>584</v>
      </c>
      <c r="E31" s="186"/>
      <c r="F31" s="186"/>
      <c r="G31" s="186"/>
      <c r="H31" s="117"/>
      <c r="I31" s="130" t="s">
        <v>585</v>
      </c>
      <c r="J31" s="131" t="s">
        <v>586</v>
      </c>
    </row>
    <row r="32" spans="1:10" ht="18.600000000000001" customHeight="1" x14ac:dyDescent="0.25">
      <c r="A32" s="204"/>
      <c r="B32" s="205"/>
      <c r="C32" s="132"/>
      <c r="D32" s="102"/>
      <c r="E32" s="206"/>
      <c r="F32" s="206"/>
      <c r="G32" s="206"/>
      <c r="H32" s="206"/>
      <c r="I32" s="127"/>
      <c r="J32" s="128"/>
    </row>
    <row r="33" spans="1:10" ht="18.600000000000001" customHeight="1" x14ac:dyDescent="0.25">
      <c r="A33" s="204" t="s">
        <v>587</v>
      </c>
      <c r="B33" s="205"/>
      <c r="C33" s="125" t="s">
        <v>589</v>
      </c>
      <c r="D33" s="203" t="s">
        <v>588</v>
      </c>
      <c r="E33" s="186"/>
      <c r="F33" s="186"/>
      <c r="G33" s="186"/>
      <c r="H33" s="123"/>
      <c r="I33" s="130" t="s">
        <v>589</v>
      </c>
      <c r="J33" s="131" t="s">
        <v>590</v>
      </c>
    </row>
    <row r="34" spans="1:10" ht="18.600000000000001" customHeight="1" x14ac:dyDescent="0.25">
      <c r="A34" s="116"/>
      <c r="B34" s="117"/>
      <c r="C34" s="117"/>
      <c r="D34" s="117"/>
      <c r="E34" s="175"/>
      <c r="F34" s="175"/>
      <c r="G34" s="175"/>
      <c r="H34" s="175"/>
      <c r="I34" s="117"/>
      <c r="J34" s="119"/>
    </row>
    <row r="35" spans="1:10" ht="18.600000000000001" customHeight="1" x14ac:dyDescent="0.25">
      <c r="A35" s="203" t="s">
        <v>591</v>
      </c>
      <c r="B35" s="186"/>
      <c r="C35" s="186"/>
      <c r="D35" s="186"/>
      <c r="E35" s="186" t="s">
        <v>592</v>
      </c>
      <c r="F35" s="186"/>
      <c r="G35" s="186"/>
      <c r="H35" s="186"/>
      <c r="I35" s="186"/>
      <c r="J35" s="133" t="s">
        <v>593</v>
      </c>
    </row>
    <row r="36" spans="1:10" ht="18.600000000000001" customHeight="1" x14ac:dyDescent="0.25">
      <c r="A36" s="116"/>
      <c r="B36" s="117"/>
      <c r="C36" s="117"/>
      <c r="D36" s="117"/>
      <c r="E36" s="175"/>
      <c r="F36" s="175"/>
      <c r="G36" s="175"/>
      <c r="H36" s="175"/>
      <c r="I36" s="117"/>
      <c r="J36" s="128"/>
    </row>
    <row r="37" spans="1:10" ht="18.600000000000001" customHeight="1" x14ac:dyDescent="0.25">
      <c r="A37" s="197"/>
      <c r="B37" s="198"/>
      <c r="C37" s="198"/>
      <c r="D37" s="198"/>
      <c r="E37" s="197"/>
      <c r="F37" s="198"/>
      <c r="G37" s="198"/>
      <c r="H37" s="198"/>
      <c r="I37" s="199"/>
      <c r="J37" s="146"/>
    </row>
    <row r="38" spans="1:10" ht="18.600000000000001" customHeight="1" x14ac:dyDescent="0.25">
      <c r="A38" s="153"/>
      <c r="B38" s="139"/>
      <c r="C38" s="154"/>
      <c r="D38" s="202"/>
      <c r="E38" s="202"/>
      <c r="F38" s="202"/>
      <c r="G38" s="202"/>
      <c r="H38" s="202"/>
      <c r="I38" s="202"/>
      <c r="J38" s="155"/>
    </row>
    <row r="39" spans="1:10" ht="18.600000000000001" customHeight="1" x14ac:dyDescent="0.25">
      <c r="A39" s="197"/>
      <c r="B39" s="198"/>
      <c r="C39" s="198"/>
      <c r="D39" s="199"/>
      <c r="E39" s="197"/>
      <c r="F39" s="198"/>
      <c r="G39" s="198"/>
      <c r="H39" s="198"/>
      <c r="I39" s="199"/>
      <c r="J39" s="125"/>
    </row>
    <row r="40" spans="1:10" ht="18.600000000000001" customHeight="1" x14ac:dyDescent="0.25">
      <c r="A40" s="153"/>
      <c r="B40" s="139"/>
      <c r="C40" s="154"/>
      <c r="D40" s="156"/>
      <c r="E40" s="202"/>
      <c r="F40" s="202"/>
      <c r="G40" s="202"/>
      <c r="H40" s="202"/>
      <c r="I40" s="157"/>
      <c r="J40" s="155"/>
    </row>
    <row r="41" spans="1:10" ht="18.600000000000001" customHeight="1" x14ac:dyDescent="0.25">
      <c r="A41" s="197"/>
      <c r="B41" s="198"/>
      <c r="C41" s="198"/>
      <c r="D41" s="199"/>
      <c r="E41" s="197"/>
      <c r="F41" s="198"/>
      <c r="G41" s="198"/>
      <c r="H41" s="198"/>
      <c r="I41" s="199"/>
      <c r="J41" s="125"/>
    </row>
    <row r="42" spans="1:10" ht="18.600000000000001" customHeight="1" x14ac:dyDescent="0.25">
      <c r="A42" s="153"/>
      <c r="B42" s="139"/>
      <c r="C42" s="154"/>
      <c r="D42" s="156"/>
      <c r="E42" s="202"/>
      <c r="F42" s="202"/>
      <c r="G42" s="202"/>
      <c r="H42" s="202"/>
      <c r="I42" s="157"/>
      <c r="J42" s="155"/>
    </row>
    <row r="43" spans="1:10" ht="18.600000000000001" customHeight="1" x14ac:dyDescent="0.25">
      <c r="A43" s="197"/>
      <c r="B43" s="198"/>
      <c r="C43" s="198"/>
      <c r="D43" s="199"/>
      <c r="E43" s="197"/>
      <c r="F43" s="198"/>
      <c r="G43" s="198"/>
      <c r="H43" s="198"/>
      <c r="I43" s="199"/>
      <c r="J43" s="125"/>
    </row>
    <row r="44" spans="1:10" ht="18.600000000000001" customHeight="1" x14ac:dyDescent="0.25">
      <c r="A44" s="158"/>
      <c r="B44" s="154"/>
      <c r="C44" s="200"/>
      <c r="D44" s="200"/>
      <c r="E44" s="201"/>
      <c r="F44" s="201"/>
      <c r="G44" s="200"/>
      <c r="H44" s="200"/>
      <c r="I44" s="200"/>
      <c r="J44" s="155"/>
    </row>
    <row r="45" spans="1:10" ht="18.600000000000001" customHeight="1" x14ac:dyDescent="0.25">
      <c r="A45" s="197"/>
      <c r="B45" s="198"/>
      <c r="C45" s="198"/>
      <c r="D45" s="199"/>
      <c r="E45" s="197"/>
      <c r="F45" s="198"/>
      <c r="G45" s="198"/>
      <c r="H45" s="198"/>
      <c r="I45" s="199"/>
      <c r="J45" s="125"/>
    </row>
    <row r="46" spans="1:10" ht="18.600000000000001" customHeight="1" x14ac:dyDescent="0.25">
      <c r="A46" s="158"/>
      <c r="B46" s="154"/>
      <c r="C46" s="154"/>
      <c r="D46" s="139"/>
      <c r="E46" s="201"/>
      <c r="F46" s="201"/>
      <c r="G46" s="200"/>
      <c r="H46" s="200"/>
      <c r="I46" s="139"/>
      <c r="J46" s="155"/>
    </row>
    <row r="47" spans="1:10" ht="18.600000000000001" customHeight="1" x14ac:dyDescent="0.25">
      <c r="A47" s="197"/>
      <c r="B47" s="198"/>
      <c r="C47" s="198"/>
      <c r="D47" s="199"/>
      <c r="E47" s="197"/>
      <c r="F47" s="198"/>
      <c r="G47" s="198"/>
      <c r="H47" s="198"/>
      <c r="I47" s="199"/>
      <c r="J47" s="125"/>
    </row>
    <row r="48" spans="1:10" ht="18.600000000000001" customHeight="1" x14ac:dyDescent="0.25">
      <c r="A48" s="134"/>
      <c r="B48" s="124"/>
      <c r="C48" s="124"/>
      <c r="D48" s="117"/>
      <c r="E48" s="175"/>
      <c r="F48" s="175"/>
      <c r="G48" s="195"/>
      <c r="H48" s="195"/>
      <c r="I48" s="117"/>
      <c r="J48" s="135" t="s">
        <v>594</v>
      </c>
    </row>
    <row r="49" spans="1:10" ht="18.600000000000001" customHeight="1" x14ac:dyDescent="0.25">
      <c r="A49" s="134"/>
      <c r="B49" s="124"/>
      <c r="C49" s="124"/>
      <c r="D49" s="117"/>
      <c r="E49" s="175"/>
      <c r="F49" s="175"/>
      <c r="G49" s="195"/>
      <c r="H49" s="195"/>
      <c r="I49" s="117"/>
      <c r="J49" s="135" t="s">
        <v>595</v>
      </c>
    </row>
    <row r="50" spans="1:10" ht="18.600000000000001" customHeight="1" x14ac:dyDescent="0.25">
      <c r="A50" s="168" t="s">
        <v>596</v>
      </c>
      <c r="B50" s="169"/>
      <c r="C50" s="188" t="s">
        <v>595</v>
      </c>
      <c r="D50" s="189"/>
      <c r="E50" s="190" t="s">
        <v>597</v>
      </c>
      <c r="F50" s="191"/>
      <c r="G50" s="192"/>
      <c r="H50" s="193"/>
      <c r="I50" s="193"/>
      <c r="J50" s="194"/>
    </row>
    <row r="51" spans="1:10" ht="18.600000000000001" customHeight="1" x14ac:dyDescent="0.25">
      <c r="A51" s="134"/>
      <c r="B51" s="124"/>
      <c r="C51" s="195"/>
      <c r="D51" s="195"/>
      <c r="E51" s="175"/>
      <c r="F51" s="175"/>
      <c r="G51" s="196" t="s">
        <v>598</v>
      </c>
      <c r="H51" s="196"/>
      <c r="I51" s="196"/>
      <c r="J51" s="110"/>
    </row>
    <row r="52" spans="1:10" ht="18.600000000000001" customHeight="1" x14ac:dyDescent="0.25">
      <c r="A52" s="168" t="s">
        <v>599</v>
      </c>
      <c r="B52" s="169"/>
      <c r="C52" s="179" t="s">
        <v>619</v>
      </c>
      <c r="D52" s="180"/>
      <c r="E52" s="180"/>
      <c r="F52" s="180"/>
      <c r="G52" s="180"/>
      <c r="H52" s="180"/>
      <c r="I52" s="180"/>
      <c r="J52" s="181"/>
    </row>
    <row r="53" spans="1:10" ht="18.600000000000001" customHeight="1" x14ac:dyDescent="0.25">
      <c r="A53" s="116"/>
      <c r="B53" s="117"/>
      <c r="C53" s="182" t="s">
        <v>600</v>
      </c>
      <c r="D53" s="182"/>
      <c r="E53" s="182"/>
      <c r="F53" s="182"/>
      <c r="G53" s="182"/>
      <c r="H53" s="182"/>
      <c r="I53" s="182"/>
      <c r="J53" s="119"/>
    </row>
    <row r="54" spans="1:10" ht="18.600000000000001" customHeight="1" x14ac:dyDescent="0.25">
      <c r="A54" s="168" t="s">
        <v>601</v>
      </c>
      <c r="B54" s="169"/>
      <c r="C54" s="183" t="s">
        <v>620</v>
      </c>
      <c r="D54" s="184"/>
      <c r="E54" s="185"/>
      <c r="F54" s="175"/>
      <c r="G54" s="175"/>
      <c r="H54" s="186"/>
      <c r="I54" s="186"/>
      <c r="J54" s="187"/>
    </row>
    <row r="55" spans="1:10" ht="18.600000000000001" customHeight="1" x14ac:dyDescent="0.25">
      <c r="A55" s="116"/>
      <c r="B55" s="117"/>
      <c r="C55" s="124"/>
      <c r="D55" s="117"/>
      <c r="E55" s="175"/>
      <c r="F55" s="175"/>
      <c r="G55" s="175"/>
      <c r="H55" s="175"/>
      <c r="I55" s="117"/>
      <c r="J55" s="119"/>
    </row>
    <row r="56" spans="1:10" ht="18.600000000000001" customHeight="1" x14ac:dyDescent="0.25">
      <c r="A56" s="168" t="s">
        <v>580</v>
      </c>
      <c r="B56" s="169"/>
      <c r="C56" s="176" t="s">
        <v>621</v>
      </c>
      <c r="D56" s="177"/>
      <c r="E56" s="177"/>
      <c r="F56" s="177"/>
      <c r="G56" s="177"/>
      <c r="H56" s="177"/>
      <c r="I56" s="177"/>
      <c r="J56" s="178"/>
    </row>
    <row r="57" spans="1:10" ht="18.600000000000001" customHeight="1" x14ac:dyDescent="0.25">
      <c r="A57" s="116"/>
      <c r="B57" s="117"/>
      <c r="C57" s="117"/>
      <c r="D57" s="117"/>
      <c r="E57" s="175"/>
      <c r="F57" s="175"/>
      <c r="G57" s="175"/>
      <c r="H57" s="175"/>
      <c r="I57" s="117"/>
      <c r="J57" s="119"/>
    </row>
    <row r="58" spans="1:10" ht="18.600000000000001" customHeight="1" x14ac:dyDescent="0.25">
      <c r="A58" s="168" t="s">
        <v>602</v>
      </c>
      <c r="B58" s="169"/>
      <c r="C58" s="170"/>
      <c r="D58" s="171"/>
      <c r="E58" s="171"/>
      <c r="F58" s="171"/>
      <c r="G58" s="171"/>
      <c r="H58" s="171"/>
      <c r="I58" s="171"/>
      <c r="J58" s="172"/>
    </row>
    <row r="59" spans="1:10" ht="18.600000000000001" customHeight="1" x14ac:dyDescent="0.25">
      <c r="A59" s="116"/>
      <c r="B59" s="117"/>
      <c r="C59" s="173" t="s">
        <v>603</v>
      </c>
      <c r="D59" s="173"/>
      <c r="E59" s="173"/>
      <c r="F59" s="173"/>
      <c r="G59" s="117"/>
      <c r="H59" s="117"/>
      <c r="I59" s="117"/>
      <c r="J59" s="119"/>
    </row>
    <row r="60" spans="1:10" ht="18.600000000000001" customHeight="1" x14ac:dyDescent="0.25">
      <c r="A60" s="168" t="s">
        <v>604</v>
      </c>
      <c r="B60" s="169"/>
      <c r="C60" s="170"/>
      <c r="D60" s="171"/>
      <c r="E60" s="171"/>
      <c r="F60" s="171"/>
      <c r="G60" s="171"/>
      <c r="H60" s="171"/>
      <c r="I60" s="171"/>
      <c r="J60" s="172"/>
    </row>
    <row r="61" spans="1:10" ht="18.600000000000001" customHeight="1" x14ac:dyDescent="0.25">
      <c r="A61" s="136"/>
      <c r="B61" s="137"/>
      <c r="C61" s="174" t="s">
        <v>605</v>
      </c>
      <c r="D61" s="174"/>
      <c r="E61" s="174"/>
      <c r="F61" s="174"/>
      <c r="G61" s="174"/>
      <c r="H61" s="137"/>
      <c r="I61" s="137"/>
      <c r="J61" s="138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J117"/>
  <sheetViews>
    <sheetView showGridLines="0" topLeftCell="A34" zoomScaleNormal="100" workbookViewId="0">
      <selection activeCell="I102" sqref="I102:I116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35" t="s">
        <v>300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x14ac:dyDescent="0.25">
      <c r="A2" s="236" t="s">
        <v>625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37" t="s">
        <v>0</v>
      </c>
      <c r="B4" s="237" t="s">
        <v>1</v>
      </c>
      <c r="C4" s="237" t="s">
        <v>2</v>
      </c>
      <c r="D4" s="238" t="s">
        <v>3</v>
      </c>
      <c r="E4" s="239" t="s">
        <v>4</v>
      </c>
      <c r="F4" s="239"/>
      <c r="G4" s="239"/>
      <c r="H4" s="240" t="s">
        <v>5</v>
      </c>
      <c r="I4" s="240"/>
      <c r="J4" s="240"/>
    </row>
    <row r="5" spans="1:10" x14ac:dyDescent="0.25">
      <c r="A5" s="237"/>
      <c r="B5" s="237"/>
      <c r="C5" s="237"/>
      <c r="D5" s="238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7">
        <f>E7+E8</f>
        <v>0</v>
      </c>
      <c r="F6" s="147">
        <f>F7+F8</f>
        <v>1656398</v>
      </c>
      <c r="G6" s="147">
        <f>E6+F6</f>
        <v>1656398</v>
      </c>
      <c r="H6" s="147">
        <f t="shared" ref="H6:I6" si="0">H7+H8</f>
        <v>0</v>
      </c>
      <c r="I6" s="147">
        <f t="shared" si="0"/>
        <v>1587025</v>
      </c>
      <c r="J6" s="147">
        <f>H6+I6</f>
        <v>1587025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40">
        <v>0</v>
      </c>
      <c r="F7" s="140">
        <v>1628624</v>
      </c>
      <c r="G7" s="147">
        <f t="shared" ref="G7:G70" si="1">E7+F7</f>
        <v>1628624</v>
      </c>
      <c r="H7" s="140">
        <v>0</v>
      </c>
      <c r="I7" s="140">
        <v>1585361</v>
      </c>
      <c r="J7" s="147">
        <f t="shared" ref="J7:J70" si="2">H7+I7</f>
        <v>1585361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40">
        <v>0</v>
      </c>
      <c r="F8" s="140">
        <v>27774</v>
      </c>
      <c r="G8" s="147">
        <f t="shared" si="1"/>
        <v>27774</v>
      </c>
      <c r="H8" s="140">
        <v>0</v>
      </c>
      <c r="I8" s="140">
        <v>1664</v>
      </c>
      <c r="J8" s="147">
        <f t="shared" si="2"/>
        <v>1664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8">
        <f>E10+E11+E12</f>
        <v>0</v>
      </c>
      <c r="F9" s="148">
        <f t="shared" ref="F9:I9" si="3">F10+F11+F12</f>
        <v>54015045</v>
      </c>
      <c r="G9" s="147">
        <f t="shared" si="1"/>
        <v>54015045</v>
      </c>
      <c r="H9" s="148">
        <f t="shared" si="3"/>
        <v>0</v>
      </c>
      <c r="I9" s="148">
        <f t="shared" si="3"/>
        <v>56158194</v>
      </c>
      <c r="J9" s="147">
        <f t="shared" si="2"/>
        <v>56158194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40">
        <v>0</v>
      </c>
      <c r="F10" s="140">
        <v>49855678</v>
      </c>
      <c r="G10" s="147">
        <f t="shared" si="1"/>
        <v>49855678</v>
      </c>
      <c r="H10" s="140">
        <v>0</v>
      </c>
      <c r="I10" s="140">
        <v>52384223</v>
      </c>
      <c r="J10" s="147">
        <f t="shared" si="2"/>
        <v>52384223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40">
        <v>0</v>
      </c>
      <c r="F11" s="140">
        <v>4159367</v>
      </c>
      <c r="G11" s="147">
        <f t="shared" si="1"/>
        <v>4159367</v>
      </c>
      <c r="H11" s="140">
        <v>0</v>
      </c>
      <c r="I11" s="140">
        <v>3773971</v>
      </c>
      <c r="J11" s="147">
        <f t="shared" si="2"/>
        <v>3773971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40">
        <v>0</v>
      </c>
      <c r="F12" s="140">
        <v>0</v>
      </c>
      <c r="G12" s="147">
        <f t="shared" si="1"/>
        <v>0</v>
      </c>
      <c r="H12" s="140">
        <v>0</v>
      </c>
      <c r="I12" s="140">
        <v>0</v>
      </c>
      <c r="J12" s="147">
        <f t="shared" si="2"/>
        <v>0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8">
        <f>E14+E15+E19</f>
        <v>0</v>
      </c>
      <c r="F13" s="148">
        <f t="shared" ref="F13:I13" si="4">F14+F15+F19</f>
        <v>299545022.69999999</v>
      </c>
      <c r="G13" s="147">
        <f t="shared" si="1"/>
        <v>299545022.69999999</v>
      </c>
      <c r="H13" s="148">
        <f t="shared" si="4"/>
        <v>0</v>
      </c>
      <c r="I13" s="148">
        <f t="shared" si="4"/>
        <v>312758551</v>
      </c>
      <c r="J13" s="147">
        <f t="shared" si="2"/>
        <v>312758551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40">
        <v>0</v>
      </c>
      <c r="F14" s="140">
        <v>76782793.699999988</v>
      </c>
      <c r="G14" s="147">
        <f t="shared" si="1"/>
        <v>76782793.699999988</v>
      </c>
      <c r="H14" s="141">
        <v>0</v>
      </c>
      <c r="I14" s="141">
        <v>80889651</v>
      </c>
      <c r="J14" s="147">
        <f t="shared" si="2"/>
        <v>80889651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8">
        <f>E16+E17+E18</f>
        <v>0</v>
      </c>
      <c r="F15" s="148">
        <f t="shared" ref="F15:I15" si="5">F16+F17+F18</f>
        <v>15595031</v>
      </c>
      <c r="G15" s="147">
        <f t="shared" si="1"/>
        <v>15595031</v>
      </c>
      <c r="H15" s="148">
        <f t="shared" si="5"/>
        <v>0</v>
      </c>
      <c r="I15" s="148">
        <f t="shared" si="5"/>
        <v>15595031</v>
      </c>
      <c r="J15" s="147">
        <f t="shared" si="2"/>
        <v>15595031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40">
        <v>0</v>
      </c>
      <c r="F16" s="140">
        <v>0</v>
      </c>
      <c r="G16" s="147">
        <f t="shared" si="1"/>
        <v>0</v>
      </c>
      <c r="H16" s="140">
        <v>0</v>
      </c>
      <c r="I16" s="140">
        <v>0</v>
      </c>
      <c r="J16" s="147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40">
        <v>0</v>
      </c>
      <c r="F17" s="142">
        <v>15595031</v>
      </c>
      <c r="G17" s="147">
        <f t="shared" si="1"/>
        <v>15595031</v>
      </c>
      <c r="H17" s="140">
        <v>0</v>
      </c>
      <c r="I17" s="140">
        <v>15595031</v>
      </c>
      <c r="J17" s="147">
        <f t="shared" si="2"/>
        <v>15595031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40">
        <v>0</v>
      </c>
      <c r="F18" s="143">
        <v>0</v>
      </c>
      <c r="G18" s="147">
        <f t="shared" si="1"/>
        <v>0</v>
      </c>
      <c r="H18" s="140">
        <v>0</v>
      </c>
      <c r="I18" s="140">
        <v>0</v>
      </c>
      <c r="J18" s="147">
        <f t="shared" si="2"/>
        <v>0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8">
        <f>E20+E25+E30</f>
        <v>0</v>
      </c>
      <c r="F19" s="148">
        <f t="shared" ref="F19:I19" si="6">F20+F25+F30</f>
        <v>207167198</v>
      </c>
      <c r="G19" s="147">
        <f t="shared" si="1"/>
        <v>207167198</v>
      </c>
      <c r="H19" s="148">
        <f t="shared" si="6"/>
        <v>0</v>
      </c>
      <c r="I19" s="148">
        <f t="shared" si="6"/>
        <v>216273869</v>
      </c>
      <c r="J19" s="147">
        <f t="shared" si="2"/>
        <v>216273869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8">
        <f>E21+E22+E23+E24</f>
        <v>0</v>
      </c>
      <c r="F20" s="148">
        <f t="shared" ref="F20:I20" si="7">F21+F22+F23+F24</f>
        <v>101465007</v>
      </c>
      <c r="G20" s="147">
        <f t="shared" si="1"/>
        <v>101465007</v>
      </c>
      <c r="H20" s="148">
        <f t="shared" si="7"/>
        <v>0</v>
      </c>
      <c r="I20" s="148">
        <f t="shared" si="7"/>
        <v>101603927</v>
      </c>
      <c r="J20" s="147">
        <f t="shared" si="2"/>
        <v>101603927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40">
        <v>0</v>
      </c>
      <c r="F21" s="140">
        <v>0</v>
      </c>
      <c r="G21" s="147">
        <f t="shared" si="1"/>
        <v>0</v>
      </c>
      <c r="H21" s="140">
        <v>0</v>
      </c>
      <c r="I21" s="140">
        <v>0</v>
      </c>
      <c r="J21" s="147">
        <f t="shared" si="2"/>
        <v>0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40">
        <v>0</v>
      </c>
      <c r="F22" s="140">
        <v>46496707</v>
      </c>
      <c r="G22" s="147">
        <f t="shared" si="1"/>
        <v>46496707</v>
      </c>
      <c r="H22" s="140">
        <v>0</v>
      </c>
      <c r="I22" s="140">
        <v>54794987</v>
      </c>
      <c r="J22" s="147">
        <f t="shared" si="2"/>
        <v>54794987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40">
        <v>0</v>
      </c>
      <c r="F23" s="140">
        <v>54968300</v>
      </c>
      <c r="G23" s="147">
        <f t="shared" si="1"/>
        <v>54968300</v>
      </c>
      <c r="H23" s="140">
        <v>0</v>
      </c>
      <c r="I23" s="140">
        <v>46808940</v>
      </c>
      <c r="J23" s="147">
        <f t="shared" si="2"/>
        <v>46808940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40">
        <v>0</v>
      </c>
      <c r="F24" s="140">
        <v>0</v>
      </c>
      <c r="G24" s="147">
        <f t="shared" si="1"/>
        <v>0</v>
      </c>
      <c r="H24" s="140">
        <v>0</v>
      </c>
      <c r="I24" s="140">
        <v>0</v>
      </c>
      <c r="J24" s="147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8">
        <f>E26+E27+E28+E29</f>
        <v>0</v>
      </c>
      <c r="F25" s="148">
        <f t="shared" ref="F25:I25" si="8">F26+F27+F28+F29</f>
        <v>105702191</v>
      </c>
      <c r="G25" s="147">
        <f t="shared" si="1"/>
        <v>105702191</v>
      </c>
      <c r="H25" s="148">
        <f t="shared" si="8"/>
        <v>0</v>
      </c>
      <c r="I25" s="148">
        <f t="shared" si="8"/>
        <v>114669942</v>
      </c>
      <c r="J25" s="147">
        <f t="shared" si="2"/>
        <v>114669942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40">
        <v>0</v>
      </c>
      <c r="F26" s="140">
        <v>76720584</v>
      </c>
      <c r="G26" s="147">
        <f t="shared" si="1"/>
        <v>76720584</v>
      </c>
      <c r="H26" s="140">
        <v>0</v>
      </c>
      <c r="I26" s="140">
        <v>79091584</v>
      </c>
      <c r="J26" s="147">
        <f t="shared" si="2"/>
        <v>79091584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40">
        <v>0</v>
      </c>
      <c r="F27" s="140">
        <v>26688004</v>
      </c>
      <c r="G27" s="147">
        <f t="shared" si="1"/>
        <v>26688004</v>
      </c>
      <c r="H27" s="140">
        <v>0</v>
      </c>
      <c r="I27" s="140">
        <v>32051303</v>
      </c>
      <c r="J27" s="147">
        <f t="shared" si="2"/>
        <v>32051303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40">
        <v>0</v>
      </c>
      <c r="F28" s="140">
        <v>2293603</v>
      </c>
      <c r="G28" s="147">
        <f t="shared" si="1"/>
        <v>2293603</v>
      </c>
      <c r="H28" s="140">
        <v>0</v>
      </c>
      <c r="I28" s="140">
        <v>3527055</v>
      </c>
      <c r="J28" s="147">
        <f t="shared" si="2"/>
        <v>3527055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40">
        <v>0</v>
      </c>
      <c r="F29" s="140">
        <v>0</v>
      </c>
      <c r="G29" s="147">
        <f t="shared" si="1"/>
        <v>0</v>
      </c>
      <c r="H29" s="140">
        <v>0</v>
      </c>
      <c r="I29" s="140">
        <v>0</v>
      </c>
      <c r="J29" s="147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8">
        <f>E31+E32+E33+E34+E35</f>
        <v>0</v>
      </c>
      <c r="F30" s="148">
        <f t="shared" ref="F30:I30" si="9">F31+F32+F33+F34+F35</f>
        <v>0</v>
      </c>
      <c r="G30" s="147">
        <f t="shared" si="1"/>
        <v>0</v>
      </c>
      <c r="H30" s="148">
        <f t="shared" si="9"/>
        <v>0</v>
      </c>
      <c r="I30" s="148">
        <f t="shared" si="9"/>
        <v>0</v>
      </c>
      <c r="J30" s="147">
        <f t="shared" si="2"/>
        <v>0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40">
        <v>0</v>
      </c>
      <c r="F31" s="140">
        <v>0</v>
      </c>
      <c r="G31" s="147">
        <f t="shared" si="1"/>
        <v>0</v>
      </c>
      <c r="H31" s="140">
        <v>0</v>
      </c>
      <c r="I31" s="140">
        <v>0</v>
      </c>
      <c r="J31" s="147">
        <f t="shared" si="2"/>
        <v>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40">
        <v>0</v>
      </c>
      <c r="F32" s="140">
        <v>0</v>
      </c>
      <c r="G32" s="147">
        <f t="shared" si="1"/>
        <v>0</v>
      </c>
      <c r="H32" s="140">
        <v>0</v>
      </c>
      <c r="I32" s="140">
        <v>0</v>
      </c>
      <c r="J32" s="147">
        <f t="shared" si="2"/>
        <v>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40">
        <v>0</v>
      </c>
      <c r="F33" s="140">
        <v>0</v>
      </c>
      <c r="G33" s="147">
        <f t="shared" si="1"/>
        <v>0</v>
      </c>
      <c r="H33" s="140">
        <v>0</v>
      </c>
      <c r="I33" s="140">
        <v>0</v>
      </c>
      <c r="J33" s="147">
        <f t="shared" si="2"/>
        <v>0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40">
        <v>0</v>
      </c>
      <c r="F34" s="140">
        <v>0</v>
      </c>
      <c r="G34" s="147">
        <f t="shared" si="1"/>
        <v>0</v>
      </c>
      <c r="H34" s="140">
        <v>0</v>
      </c>
      <c r="I34" s="140">
        <v>0</v>
      </c>
      <c r="J34" s="147">
        <f t="shared" si="2"/>
        <v>0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40">
        <v>0</v>
      </c>
      <c r="F35" s="140">
        <v>0</v>
      </c>
      <c r="G35" s="147">
        <f t="shared" si="1"/>
        <v>0</v>
      </c>
      <c r="H35" s="140">
        <v>0</v>
      </c>
      <c r="I35" s="140">
        <v>0</v>
      </c>
      <c r="J35" s="147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8">
        <f>E37+E41+E45</f>
        <v>0</v>
      </c>
      <c r="F36" s="148">
        <f t="shared" ref="F36:I36" si="10">F37+F41+F45</f>
        <v>0</v>
      </c>
      <c r="G36" s="147">
        <f t="shared" si="1"/>
        <v>0</v>
      </c>
      <c r="H36" s="148">
        <f t="shared" si="10"/>
        <v>0</v>
      </c>
      <c r="I36" s="148">
        <f t="shared" si="10"/>
        <v>0</v>
      </c>
      <c r="J36" s="147">
        <f t="shared" si="2"/>
        <v>0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9">
        <f>E38+E39+E40</f>
        <v>0</v>
      </c>
      <c r="F37" s="149">
        <f t="shared" ref="F37:I37" si="11">F38+F39+F40</f>
        <v>0</v>
      </c>
      <c r="G37" s="147">
        <f t="shared" si="1"/>
        <v>0</v>
      </c>
      <c r="H37" s="149">
        <f t="shared" si="11"/>
        <v>0</v>
      </c>
      <c r="I37" s="149">
        <f t="shared" si="11"/>
        <v>0</v>
      </c>
      <c r="J37" s="147">
        <f t="shared" si="2"/>
        <v>0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40">
        <v>0</v>
      </c>
      <c r="F38" s="140">
        <v>0</v>
      </c>
      <c r="G38" s="147">
        <f t="shared" si="1"/>
        <v>0</v>
      </c>
      <c r="H38" s="140">
        <v>0</v>
      </c>
      <c r="I38" s="140">
        <v>0</v>
      </c>
      <c r="J38" s="147">
        <f t="shared" si="2"/>
        <v>0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40">
        <v>0</v>
      </c>
      <c r="F39" s="140">
        <v>0</v>
      </c>
      <c r="G39" s="147">
        <f t="shared" si="1"/>
        <v>0</v>
      </c>
      <c r="H39" s="140">
        <v>0</v>
      </c>
      <c r="I39" s="140">
        <v>0</v>
      </c>
      <c r="J39" s="147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40">
        <v>0</v>
      </c>
      <c r="F40" s="140">
        <v>0</v>
      </c>
      <c r="G40" s="147">
        <f t="shared" si="1"/>
        <v>0</v>
      </c>
      <c r="H40" s="140">
        <v>0</v>
      </c>
      <c r="I40" s="140">
        <v>0</v>
      </c>
      <c r="J40" s="147">
        <f t="shared" si="2"/>
        <v>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9">
        <f>E42+E43+E44</f>
        <v>0</v>
      </c>
      <c r="F41" s="149">
        <f t="shared" ref="F41:I41" si="12">F42+F43+F44</f>
        <v>0</v>
      </c>
      <c r="G41" s="147">
        <f t="shared" si="1"/>
        <v>0</v>
      </c>
      <c r="H41" s="149">
        <f t="shared" si="12"/>
        <v>0</v>
      </c>
      <c r="I41" s="149">
        <f t="shared" si="12"/>
        <v>0</v>
      </c>
      <c r="J41" s="147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40">
        <v>0</v>
      </c>
      <c r="F42" s="140">
        <v>0</v>
      </c>
      <c r="G42" s="147">
        <f t="shared" si="1"/>
        <v>0</v>
      </c>
      <c r="H42" s="140">
        <v>0</v>
      </c>
      <c r="I42" s="140">
        <v>0</v>
      </c>
      <c r="J42" s="147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40">
        <v>0</v>
      </c>
      <c r="F43" s="140">
        <v>0</v>
      </c>
      <c r="G43" s="147">
        <f t="shared" si="1"/>
        <v>0</v>
      </c>
      <c r="H43" s="140">
        <v>0</v>
      </c>
      <c r="I43" s="140">
        <v>0</v>
      </c>
      <c r="J43" s="147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40">
        <v>0</v>
      </c>
      <c r="F44" s="140">
        <v>0</v>
      </c>
      <c r="G44" s="147">
        <f t="shared" si="1"/>
        <v>0</v>
      </c>
      <c r="H44" s="140">
        <v>0</v>
      </c>
      <c r="I44" s="140">
        <v>0</v>
      </c>
      <c r="J44" s="147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9">
        <f>E46+E47+E48</f>
        <v>0</v>
      </c>
      <c r="F45" s="149">
        <f t="shared" ref="F45:I45" si="13">F46+F47+F48</f>
        <v>0</v>
      </c>
      <c r="G45" s="147">
        <f t="shared" si="1"/>
        <v>0</v>
      </c>
      <c r="H45" s="149">
        <f t="shared" si="13"/>
        <v>0</v>
      </c>
      <c r="I45" s="149">
        <f t="shared" si="13"/>
        <v>0</v>
      </c>
      <c r="J45" s="147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40">
        <v>0</v>
      </c>
      <c r="F46" s="140">
        <v>0</v>
      </c>
      <c r="G46" s="147">
        <f t="shared" si="1"/>
        <v>0</v>
      </c>
      <c r="H46" s="140">
        <v>0</v>
      </c>
      <c r="I46" s="140">
        <v>0</v>
      </c>
      <c r="J46" s="147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40">
        <v>0</v>
      </c>
      <c r="F47" s="140">
        <v>0</v>
      </c>
      <c r="G47" s="147">
        <f t="shared" si="1"/>
        <v>0</v>
      </c>
      <c r="H47" s="140">
        <v>0</v>
      </c>
      <c r="I47" s="140">
        <v>0</v>
      </c>
      <c r="J47" s="147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40">
        <v>0</v>
      </c>
      <c r="F48" s="140">
        <v>0</v>
      </c>
      <c r="G48" s="147">
        <f t="shared" si="1"/>
        <v>0</v>
      </c>
      <c r="H48" s="140">
        <v>0</v>
      </c>
      <c r="I48" s="140">
        <v>0</v>
      </c>
      <c r="J48" s="147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41">
        <v>0</v>
      </c>
      <c r="F49" s="141">
        <v>7503889</v>
      </c>
      <c r="G49" s="147">
        <f t="shared" si="1"/>
        <v>7503889</v>
      </c>
      <c r="H49" s="141">
        <v>0</v>
      </c>
      <c r="I49" s="141">
        <v>5991512</v>
      </c>
      <c r="J49" s="147">
        <f t="shared" si="2"/>
        <v>5991512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8">
        <f>E51+E52</f>
        <v>0</v>
      </c>
      <c r="F50" s="148">
        <f t="shared" ref="F50:I50" si="14">F51+F52</f>
        <v>7964946</v>
      </c>
      <c r="G50" s="147">
        <f t="shared" si="1"/>
        <v>7964946</v>
      </c>
      <c r="H50" s="148">
        <f t="shared" si="14"/>
        <v>0</v>
      </c>
      <c r="I50" s="148">
        <f t="shared" si="14"/>
        <v>6835012</v>
      </c>
      <c r="J50" s="147">
        <f t="shared" si="2"/>
        <v>6835012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40">
        <v>0</v>
      </c>
      <c r="F51" s="140">
        <v>6815997</v>
      </c>
      <c r="G51" s="147">
        <f t="shared" si="1"/>
        <v>6815997</v>
      </c>
      <c r="H51" s="140">
        <v>0</v>
      </c>
      <c r="I51" s="140">
        <v>6835012</v>
      </c>
      <c r="J51" s="147">
        <f t="shared" si="2"/>
        <v>6835012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40">
        <v>0</v>
      </c>
      <c r="F52" s="140">
        <v>1148949</v>
      </c>
      <c r="G52" s="147">
        <f t="shared" si="1"/>
        <v>1148949</v>
      </c>
      <c r="H52" s="140">
        <v>0</v>
      </c>
      <c r="I52" s="140">
        <v>0</v>
      </c>
      <c r="J52" s="147">
        <f t="shared" si="2"/>
        <v>0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41">
        <f>E54+E58+E59</f>
        <v>0</v>
      </c>
      <c r="F53" s="141">
        <f t="shared" ref="F53:J53" si="15">F54+F58+F59</f>
        <v>55014030</v>
      </c>
      <c r="G53" s="141">
        <f t="shared" si="15"/>
        <v>55014030</v>
      </c>
      <c r="H53" s="141">
        <f t="shared" si="15"/>
        <v>0</v>
      </c>
      <c r="I53" s="141">
        <f t="shared" si="15"/>
        <v>68820487</v>
      </c>
      <c r="J53" s="141">
        <f t="shared" si="15"/>
        <v>68820487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8">
        <f>E55+E56+E57</f>
        <v>0</v>
      </c>
      <c r="F54" s="148">
        <f t="shared" ref="F54:I54" si="16">F55+F56+F57</f>
        <v>12552716</v>
      </c>
      <c r="G54" s="147">
        <f t="shared" si="1"/>
        <v>12552716</v>
      </c>
      <c r="H54" s="148">
        <f t="shared" si="16"/>
        <v>0</v>
      </c>
      <c r="I54" s="148">
        <f t="shared" si="16"/>
        <v>32192571</v>
      </c>
      <c r="J54" s="147">
        <f t="shared" si="2"/>
        <v>32192571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40">
        <v>0</v>
      </c>
      <c r="F55" s="140">
        <v>12546308</v>
      </c>
      <c r="G55" s="147">
        <f t="shared" si="1"/>
        <v>12546308</v>
      </c>
      <c r="H55" s="140">
        <v>0</v>
      </c>
      <c r="I55" s="140">
        <v>32185543</v>
      </c>
      <c r="J55" s="147">
        <f t="shared" si="2"/>
        <v>32185543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40">
        <v>0</v>
      </c>
      <c r="F56" s="140">
        <v>0</v>
      </c>
      <c r="G56" s="147">
        <f t="shared" si="1"/>
        <v>0</v>
      </c>
      <c r="H56" s="140">
        <v>0</v>
      </c>
      <c r="I56" s="140">
        <v>0</v>
      </c>
      <c r="J56" s="147">
        <f t="shared" si="2"/>
        <v>0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40">
        <v>0</v>
      </c>
      <c r="F57" s="140">
        <v>6408</v>
      </c>
      <c r="G57" s="147">
        <f t="shared" si="1"/>
        <v>6408</v>
      </c>
      <c r="H57" s="140">
        <v>0</v>
      </c>
      <c r="I57" s="140">
        <v>7028</v>
      </c>
      <c r="J57" s="147">
        <f t="shared" si="2"/>
        <v>7028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40">
        <v>0</v>
      </c>
      <c r="F58" s="140">
        <v>0</v>
      </c>
      <c r="G58" s="147">
        <f t="shared" si="1"/>
        <v>0</v>
      </c>
      <c r="H58" s="140">
        <v>0</v>
      </c>
      <c r="I58" s="140">
        <v>0</v>
      </c>
      <c r="J58" s="147">
        <f t="shared" si="2"/>
        <v>0</v>
      </c>
    </row>
    <row r="59" spans="1:10" x14ac:dyDescent="0.25">
      <c r="A59" s="1" t="s">
        <v>150</v>
      </c>
      <c r="B59" s="2"/>
      <c r="C59" s="3" t="s">
        <v>28</v>
      </c>
      <c r="D59" s="4" t="s">
        <v>65</v>
      </c>
      <c r="E59" s="140">
        <v>0</v>
      </c>
      <c r="F59" s="140">
        <v>42461314</v>
      </c>
      <c r="G59" s="147">
        <f t="shared" si="1"/>
        <v>42461314</v>
      </c>
      <c r="H59" s="140">
        <v>0</v>
      </c>
      <c r="I59" s="140">
        <v>36627916</v>
      </c>
      <c r="J59" s="147">
        <f t="shared" si="2"/>
        <v>36627916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8">
        <f>E6+E9+E13+E36+E49+E50+E53</f>
        <v>0</v>
      </c>
      <c r="F60" s="148">
        <f t="shared" ref="F60:I60" si="17">F6+F9+F13+F36+F49+F50+F53</f>
        <v>425699330.69999999</v>
      </c>
      <c r="G60" s="147">
        <f t="shared" si="1"/>
        <v>425699330.69999999</v>
      </c>
      <c r="H60" s="148">
        <f t="shared" si="17"/>
        <v>0</v>
      </c>
      <c r="I60" s="148">
        <f t="shared" si="17"/>
        <v>452150781</v>
      </c>
      <c r="J60" s="147">
        <f t="shared" si="2"/>
        <v>452150781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41">
        <v>0</v>
      </c>
      <c r="F61" s="141">
        <v>1164339</v>
      </c>
      <c r="G61" s="147">
        <f t="shared" si="1"/>
        <v>1164339</v>
      </c>
      <c r="H61" s="141">
        <v>0</v>
      </c>
      <c r="I61" s="141">
        <v>990339</v>
      </c>
      <c r="J61" s="147">
        <f t="shared" si="2"/>
        <v>990339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8">
        <f>E63+E66+E67+E71+E72+E76+E79</f>
        <v>0</v>
      </c>
      <c r="F62" s="148">
        <f t="shared" ref="F62:I62" si="18">F63+F66+F67+F71+F72+F76+F79</f>
        <v>185391141</v>
      </c>
      <c r="G62" s="147">
        <f t="shared" si="1"/>
        <v>185391141</v>
      </c>
      <c r="H62" s="148">
        <f t="shared" si="18"/>
        <v>0</v>
      </c>
      <c r="I62" s="148">
        <f t="shared" si="18"/>
        <v>192660409</v>
      </c>
      <c r="J62" s="147">
        <f t="shared" si="2"/>
        <v>192660409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8">
        <f>E64+E65</f>
        <v>0</v>
      </c>
      <c r="F63" s="148">
        <f t="shared" ref="F63:I63" si="19">F64+F65</f>
        <v>12500000</v>
      </c>
      <c r="G63" s="147">
        <f t="shared" si="1"/>
        <v>12500000</v>
      </c>
      <c r="H63" s="148">
        <f t="shared" si="19"/>
        <v>0</v>
      </c>
      <c r="I63" s="148">
        <f t="shared" si="19"/>
        <v>12500000</v>
      </c>
      <c r="J63" s="147">
        <f t="shared" si="2"/>
        <v>12500000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40">
        <v>0</v>
      </c>
      <c r="F64" s="140">
        <v>12500000</v>
      </c>
      <c r="G64" s="147">
        <f t="shared" si="1"/>
        <v>12500000</v>
      </c>
      <c r="H64" s="140">
        <v>0</v>
      </c>
      <c r="I64" s="140">
        <v>12500000</v>
      </c>
      <c r="J64" s="147">
        <f t="shared" si="2"/>
        <v>12500000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40">
        <v>0</v>
      </c>
      <c r="F65" s="140">
        <v>0</v>
      </c>
      <c r="G65" s="147">
        <f t="shared" si="1"/>
        <v>0</v>
      </c>
      <c r="H65" s="140">
        <v>0</v>
      </c>
      <c r="I65" s="140">
        <v>0</v>
      </c>
      <c r="J65" s="147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41">
        <v>0</v>
      </c>
      <c r="F66" s="141">
        <v>0</v>
      </c>
      <c r="G66" s="147">
        <f t="shared" si="1"/>
        <v>0</v>
      </c>
      <c r="H66" s="141">
        <v>0</v>
      </c>
      <c r="I66" s="141">
        <v>0</v>
      </c>
      <c r="J66" s="147">
        <f t="shared" si="2"/>
        <v>0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8">
        <f>E68+E69+E70</f>
        <v>0</v>
      </c>
      <c r="F67" s="148">
        <f t="shared" ref="F67:I67" si="20">F68+F69+F70</f>
        <v>69090175</v>
      </c>
      <c r="G67" s="147">
        <f t="shared" si="1"/>
        <v>69090175</v>
      </c>
      <c r="H67" s="148">
        <f t="shared" si="20"/>
        <v>0</v>
      </c>
      <c r="I67" s="148">
        <f t="shared" si="20"/>
        <v>72404930</v>
      </c>
      <c r="J67" s="147">
        <f t="shared" si="2"/>
        <v>72404930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40">
        <v>0</v>
      </c>
      <c r="F68" s="140">
        <v>38407358</v>
      </c>
      <c r="G68" s="147">
        <f t="shared" si="1"/>
        <v>38407358</v>
      </c>
      <c r="H68" s="140">
        <v>0</v>
      </c>
      <c r="I68" s="140">
        <v>40738033</v>
      </c>
      <c r="J68" s="147">
        <f t="shared" si="2"/>
        <v>40738033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40">
        <v>0</v>
      </c>
      <c r="F69" s="140">
        <v>30682817</v>
      </c>
      <c r="G69" s="147">
        <f t="shared" si="1"/>
        <v>30682817</v>
      </c>
      <c r="H69" s="140">
        <v>0</v>
      </c>
      <c r="I69" s="140">
        <v>31666897</v>
      </c>
      <c r="J69" s="147">
        <f t="shared" si="2"/>
        <v>31666897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40">
        <v>0</v>
      </c>
      <c r="F70" s="140">
        <v>0</v>
      </c>
      <c r="G70" s="147">
        <f t="shared" si="1"/>
        <v>0</v>
      </c>
      <c r="H70" s="140">
        <v>0</v>
      </c>
      <c r="I70" s="140">
        <v>0</v>
      </c>
      <c r="J70" s="147">
        <f t="shared" si="2"/>
        <v>0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41">
        <v>0</v>
      </c>
      <c r="F71" s="141">
        <v>1698814</v>
      </c>
      <c r="G71" s="147">
        <f t="shared" ref="G71:G116" si="21">E71+F71</f>
        <v>1698814</v>
      </c>
      <c r="H71" s="141">
        <v>0</v>
      </c>
      <c r="I71" s="141">
        <v>1003268</v>
      </c>
      <c r="J71" s="147">
        <f t="shared" ref="J71:J116" si="22">H71+I71</f>
        <v>1003268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8">
        <f>E73+E74+E75</f>
        <v>0</v>
      </c>
      <c r="F72" s="148">
        <f t="shared" ref="F72:I72" si="23">F73+F74+F75</f>
        <v>18427961</v>
      </c>
      <c r="G72" s="147">
        <f t="shared" si="21"/>
        <v>18427961</v>
      </c>
      <c r="H72" s="148">
        <f t="shared" si="23"/>
        <v>0</v>
      </c>
      <c r="I72" s="148">
        <f t="shared" si="23"/>
        <v>18427961</v>
      </c>
      <c r="J72" s="147">
        <f t="shared" si="22"/>
        <v>18427961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40">
        <v>0</v>
      </c>
      <c r="F73" s="140">
        <v>12098290</v>
      </c>
      <c r="G73" s="147">
        <f t="shared" si="21"/>
        <v>12098290</v>
      </c>
      <c r="H73" s="140">
        <v>0</v>
      </c>
      <c r="I73" s="140">
        <v>12098290</v>
      </c>
      <c r="J73" s="147">
        <f t="shared" si="22"/>
        <v>12098290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40">
        <v>0</v>
      </c>
      <c r="F74" s="140">
        <v>0</v>
      </c>
      <c r="G74" s="147">
        <f t="shared" si="21"/>
        <v>0</v>
      </c>
      <c r="H74" s="140">
        <v>0</v>
      </c>
      <c r="I74" s="140">
        <v>0</v>
      </c>
      <c r="J74" s="147">
        <f t="shared" si="22"/>
        <v>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40">
        <v>0</v>
      </c>
      <c r="F75" s="140">
        <v>6329671</v>
      </c>
      <c r="G75" s="147">
        <f t="shared" si="21"/>
        <v>6329671</v>
      </c>
      <c r="H75" s="140">
        <v>0</v>
      </c>
      <c r="I75" s="140">
        <v>6329671</v>
      </c>
      <c r="J75" s="147">
        <f t="shared" si="22"/>
        <v>6329671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8">
        <f>E77+E78</f>
        <v>0</v>
      </c>
      <c r="F76" s="148">
        <f t="shared" ref="F76:I76" si="24">F77+F78</f>
        <v>80061760</v>
      </c>
      <c r="G76" s="147">
        <f t="shared" si="21"/>
        <v>80061760</v>
      </c>
      <c r="H76" s="148">
        <f t="shared" si="24"/>
        <v>0</v>
      </c>
      <c r="I76" s="148">
        <f t="shared" si="24"/>
        <v>84264560</v>
      </c>
      <c r="J76" s="147">
        <f t="shared" si="22"/>
        <v>84264560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40">
        <v>0</v>
      </c>
      <c r="F77" s="140">
        <v>80061760</v>
      </c>
      <c r="G77" s="147">
        <f t="shared" si="21"/>
        <v>80061760</v>
      </c>
      <c r="H77" s="140">
        <v>0</v>
      </c>
      <c r="I77" s="140">
        <v>84264560</v>
      </c>
      <c r="J77" s="147">
        <f t="shared" si="22"/>
        <v>84264560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40">
        <v>0</v>
      </c>
      <c r="F78" s="140">
        <v>0</v>
      </c>
      <c r="G78" s="147">
        <f t="shared" si="21"/>
        <v>0</v>
      </c>
      <c r="H78" s="140">
        <v>0</v>
      </c>
      <c r="I78" s="140">
        <v>0</v>
      </c>
      <c r="J78" s="147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8">
        <f>E80+E81</f>
        <v>0</v>
      </c>
      <c r="F79" s="148">
        <f t="shared" ref="F79:I79" si="25">F80+F81</f>
        <v>3612431</v>
      </c>
      <c r="G79" s="147">
        <f t="shared" si="21"/>
        <v>3612431</v>
      </c>
      <c r="H79" s="148">
        <f t="shared" si="25"/>
        <v>0</v>
      </c>
      <c r="I79" s="148">
        <f t="shared" si="25"/>
        <v>4059690</v>
      </c>
      <c r="J79" s="147">
        <f t="shared" si="22"/>
        <v>4059690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40">
        <v>0</v>
      </c>
      <c r="F80" s="140">
        <v>3612431</v>
      </c>
      <c r="G80" s="147">
        <f t="shared" si="21"/>
        <v>3612431</v>
      </c>
      <c r="H80" s="140">
        <v>0</v>
      </c>
      <c r="I80" s="140">
        <v>4059690</v>
      </c>
      <c r="J80" s="147">
        <f t="shared" si="22"/>
        <v>4059690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40">
        <v>0</v>
      </c>
      <c r="F81" s="140">
        <v>0</v>
      </c>
      <c r="G81" s="147">
        <f t="shared" si="21"/>
        <v>0</v>
      </c>
      <c r="H81" s="140">
        <v>0</v>
      </c>
      <c r="I81" s="140">
        <v>0</v>
      </c>
      <c r="J81" s="147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41">
        <v>0</v>
      </c>
      <c r="F82" s="141">
        <v>0</v>
      </c>
      <c r="G82" s="147">
        <f t="shared" si="21"/>
        <v>0</v>
      </c>
      <c r="H82" s="141">
        <v>0</v>
      </c>
      <c r="I82" s="141">
        <v>0</v>
      </c>
      <c r="J82" s="147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41">
        <v>0</v>
      </c>
      <c r="F83" s="141">
        <v>0</v>
      </c>
      <c r="G83" s="147">
        <f t="shared" si="21"/>
        <v>0</v>
      </c>
      <c r="H83" s="141">
        <v>0</v>
      </c>
      <c r="I83" s="141">
        <v>0</v>
      </c>
      <c r="J83" s="147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8">
        <f>E85+E89+E93</f>
        <v>0</v>
      </c>
      <c r="F84" s="148">
        <f t="shared" ref="F84:I84" si="26">F85+F89+F93</f>
        <v>193526498</v>
      </c>
      <c r="G84" s="147">
        <f t="shared" si="21"/>
        <v>193526498</v>
      </c>
      <c r="H84" s="148">
        <f t="shared" si="26"/>
        <v>0</v>
      </c>
      <c r="I84" s="148">
        <f t="shared" si="26"/>
        <v>215772099</v>
      </c>
      <c r="J84" s="147">
        <f t="shared" si="22"/>
        <v>215772099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9">
        <f>E86+E87+E88</f>
        <v>0</v>
      </c>
      <c r="F85" s="149">
        <f t="shared" ref="F85:I85" si="27">F86+F87+F88</f>
        <v>0</v>
      </c>
      <c r="G85" s="147">
        <f t="shared" si="21"/>
        <v>0</v>
      </c>
      <c r="H85" s="149">
        <f t="shared" si="27"/>
        <v>0</v>
      </c>
      <c r="I85" s="149">
        <f t="shared" si="27"/>
        <v>0</v>
      </c>
      <c r="J85" s="147">
        <f t="shared" si="22"/>
        <v>0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40">
        <v>0</v>
      </c>
      <c r="F86" s="140">
        <v>0</v>
      </c>
      <c r="G86" s="147">
        <f t="shared" si="21"/>
        <v>0</v>
      </c>
      <c r="H86" s="140">
        <v>0</v>
      </c>
      <c r="I86" s="140">
        <v>0</v>
      </c>
      <c r="J86" s="147">
        <f t="shared" si="22"/>
        <v>0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40">
        <v>0</v>
      </c>
      <c r="F87" s="140">
        <v>0</v>
      </c>
      <c r="G87" s="147">
        <f t="shared" si="21"/>
        <v>0</v>
      </c>
      <c r="H87" s="140">
        <v>0</v>
      </c>
      <c r="I87" s="140">
        <v>0</v>
      </c>
      <c r="J87" s="147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40">
        <v>0</v>
      </c>
      <c r="F88" s="140">
        <v>0</v>
      </c>
      <c r="G88" s="147">
        <f t="shared" si="21"/>
        <v>0</v>
      </c>
      <c r="H88" s="140">
        <v>0</v>
      </c>
      <c r="I88" s="140">
        <v>0</v>
      </c>
      <c r="J88" s="147">
        <f t="shared" si="22"/>
        <v>0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9">
        <f>E90+E91+E92</f>
        <v>0</v>
      </c>
      <c r="F89" s="149">
        <f t="shared" ref="F89:I89" si="28">F90+F91+F92</f>
        <v>0</v>
      </c>
      <c r="G89" s="147">
        <f t="shared" si="21"/>
        <v>0</v>
      </c>
      <c r="H89" s="149">
        <f t="shared" si="28"/>
        <v>0</v>
      </c>
      <c r="I89" s="149">
        <f t="shared" si="28"/>
        <v>0</v>
      </c>
      <c r="J89" s="147">
        <f t="shared" si="22"/>
        <v>0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40">
        <v>0</v>
      </c>
      <c r="F90" s="144">
        <v>0</v>
      </c>
      <c r="G90" s="147">
        <f t="shared" si="21"/>
        <v>0</v>
      </c>
      <c r="H90" s="140">
        <v>0</v>
      </c>
      <c r="I90" s="144">
        <v>0</v>
      </c>
      <c r="J90" s="147">
        <f t="shared" si="22"/>
        <v>0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40">
        <v>0</v>
      </c>
      <c r="F91" s="144">
        <v>0</v>
      </c>
      <c r="G91" s="147">
        <f t="shared" si="21"/>
        <v>0</v>
      </c>
      <c r="H91" s="140">
        <v>0</v>
      </c>
      <c r="I91" s="144">
        <v>0</v>
      </c>
      <c r="J91" s="147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40">
        <v>0</v>
      </c>
      <c r="F92" s="140">
        <v>0</v>
      </c>
      <c r="G92" s="147">
        <f t="shared" si="21"/>
        <v>0</v>
      </c>
      <c r="H92" s="140">
        <v>0</v>
      </c>
      <c r="I92" s="140">
        <v>0</v>
      </c>
      <c r="J92" s="147">
        <f t="shared" si="22"/>
        <v>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9">
        <f>E94+E95+E96</f>
        <v>0</v>
      </c>
      <c r="F93" s="149">
        <f t="shared" ref="F93:I93" si="29">F94+F95+F96</f>
        <v>193526498</v>
      </c>
      <c r="G93" s="147">
        <f t="shared" si="21"/>
        <v>193526498</v>
      </c>
      <c r="H93" s="149">
        <f t="shared" si="29"/>
        <v>0</v>
      </c>
      <c r="I93" s="149">
        <f t="shared" si="29"/>
        <v>215772099</v>
      </c>
      <c r="J93" s="147">
        <f t="shared" si="22"/>
        <v>215772099</v>
      </c>
    </row>
    <row r="94" spans="1:10" x14ac:dyDescent="0.25">
      <c r="A94" s="5" t="s">
        <v>242</v>
      </c>
      <c r="B94" s="8"/>
      <c r="C94" s="5" t="s">
        <v>120</v>
      </c>
      <c r="D94" s="7" t="s">
        <v>230</v>
      </c>
      <c r="E94" s="140">
        <v>0</v>
      </c>
      <c r="F94" s="144">
        <v>78317221</v>
      </c>
      <c r="G94" s="147">
        <f t="shared" si="21"/>
        <v>78317221</v>
      </c>
      <c r="H94" s="140">
        <v>0</v>
      </c>
      <c r="I94" s="144">
        <v>91595880</v>
      </c>
      <c r="J94" s="147">
        <f t="shared" si="22"/>
        <v>91595880</v>
      </c>
    </row>
    <row r="95" spans="1:10" x14ac:dyDescent="0.25">
      <c r="A95" s="5" t="s">
        <v>243</v>
      </c>
      <c r="B95" s="8"/>
      <c r="C95" s="5" t="s">
        <v>122</v>
      </c>
      <c r="D95" s="7" t="s">
        <v>232</v>
      </c>
      <c r="E95" s="140">
        <v>0</v>
      </c>
      <c r="F95" s="144">
        <v>0</v>
      </c>
      <c r="G95" s="147">
        <f t="shared" si="21"/>
        <v>0</v>
      </c>
      <c r="H95" s="140">
        <v>0</v>
      </c>
      <c r="I95" s="144">
        <v>0</v>
      </c>
      <c r="J95" s="147">
        <f t="shared" si="22"/>
        <v>0</v>
      </c>
    </row>
    <row r="96" spans="1:10" x14ac:dyDescent="0.25">
      <c r="A96" s="5" t="s">
        <v>244</v>
      </c>
      <c r="B96" s="8"/>
      <c r="C96" s="5" t="s">
        <v>87</v>
      </c>
      <c r="D96" s="7" t="s">
        <v>234</v>
      </c>
      <c r="E96" s="140">
        <v>0</v>
      </c>
      <c r="F96" s="140">
        <v>115209277</v>
      </c>
      <c r="G96" s="147">
        <f t="shared" si="21"/>
        <v>115209277</v>
      </c>
      <c r="H96" s="140">
        <v>0</v>
      </c>
      <c r="I96" s="140">
        <v>124176219</v>
      </c>
      <c r="J96" s="147">
        <f t="shared" si="22"/>
        <v>124176219</v>
      </c>
    </row>
    <row r="97" spans="1:10" x14ac:dyDescent="0.25">
      <c r="A97" s="1" t="s">
        <v>245</v>
      </c>
      <c r="B97" s="8"/>
      <c r="C97" s="1" t="s">
        <v>246</v>
      </c>
      <c r="D97" s="11" t="s">
        <v>247</v>
      </c>
      <c r="E97" s="141">
        <v>0</v>
      </c>
      <c r="F97" s="141">
        <v>0</v>
      </c>
      <c r="G97" s="147">
        <f t="shared" si="21"/>
        <v>0</v>
      </c>
      <c r="H97" s="141">
        <v>0</v>
      </c>
      <c r="I97" s="141">
        <v>0</v>
      </c>
      <c r="J97" s="147">
        <f t="shared" si="22"/>
        <v>0</v>
      </c>
    </row>
    <row r="98" spans="1:10" x14ac:dyDescent="0.25">
      <c r="A98" s="1" t="s">
        <v>248</v>
      </c>
      <c r="B98" s="8"/>
      <c r="C98" s="1" t="s">
        <v>249</v>
      </c>
      <c r="D98" s="11" t="s">
        <v>250</v>
      </c>
      <c r="E98" s="141">
        <v>0</v>
      </c>
      <c r="F98" s="141">
        <v>0</v>
      </c>
      <c r="G98" s="147">
        <f t="shared" si="21"/>
        <v>0</v>
      </c>
      <c r="H98" s="141">
        <v>0</v>
      </c>
      <c r="I98" s="141">
        <v>0</v>
      </c>
      <c r="J98" s="147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8">
        <f>E100+E101</f>
        <v>0</v>
      </c>
      <c r="F99" s="148">
        <f t="shared" ref="F99:I99" si="30">F100+F101</f>
        <v>0</v>
      </c>
      <c r="G99" s="147">
        <f t="shared" si="21"/>
        <v>0</v>
      </c>
      <c r="H99" s="148">
        <f t="shared" si="30"/>
        <v>0</v>
      </c>
      <c r="I99" s="148">
        <f t="shared" si="30"/>
        <v>0</v>
      </c>
      <c r="J99" s="147">
        <f t="shared" si="22"/>
        <v>0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40">
        <v>0</v>
      </c>
      <c r="F100" s="140">
        <v>0</v>
      </c>
      <c r="G100" s="147">
        <f t="shared" si="21"/>
        <v>0</v>
      </c>
      <c r="H100" s="140">
        <v>0</v>
      </c>
      <c r="I100" s="140">
        <v>0</v>
      </c>
      <c r="J100" s="147">
        <f t="shared" si="22"/>
        <v>0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40">
        <v>0</v>
      </c>
      <c r="F101" s="140">
        <v>0</v>
      </c>
      <c r="G101" s="147">
        <f t="shared" si="21"/>
        <v>0</v>
      </c>
      <c r="H101" s="140">
        <v>0</v>
      </c>
      <c r="I101" s="140">
        <v>0</v>
      </c>
      <c r="J101" s="147">
        <f t="shared" si="22"/>
        <v>0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8">
        <f>E103+E104</f>
        <v>0</v>
      </c>
      <c r="F102" s="148">
        <f t="shared" ref="F102:I102" si="31">F103+F104</f>
        <v>15540033</v>
      </c>
      <c r="G102" s="147">
        <f t="shared" si="21"/>
        <v>15540033</v>
      </c>
      <c r="H102" s="148">
        <f t="shared" si="31"/>
        <v>0</v>
      </c>
      <c r="I102" s="148">
        <f t="shared" si="31"/>
        <v>16248894</v>
      </c>
      <c r="J102" s="147">
        <f t="shared" si="22"/>
        <v>16248894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40">
        <v>0</v>
      </c>
      <c r="F103" s="140">
        <v>15540033</v>
      </c>
      <c r="G103" s="147">
        <f t="shared" si="21"/>
        <v>15540033</v>
      </c>
      <c r="H103" s="140">
        <v>0</v>
      </c>
      <c r="I103" s="140">
        <v>16114981</v>
      </c>
      <c r="J103" s="147">
        <f t="shared" si="22"/>
        <v>16114981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40">
        <v>0</v>
      </c>
      <c r="F104" s="140">
        <v>0</v>
      </c>
      <c r="G104" s="147">
        <f t="shared" si="21"/>
        <v>0</v>
      </c>
      <c r="H104" s="140">
        <v>0</v>
      </c>
      <c r="I104" s="140">
        <v>133913</v>
      </c>
      <c r="J104" s="147">
        <f t="shared" si="22"/>
        <v>133913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8">
        <f>E106+E107+E108+E109+E110</f>
        <v>0</v>
      </c>
      <c r="F105" s="148">
        <f t="shared" ref="F105:I105" si="32">F106+F107+F108+F109+F110</f>
        <v>5739039</v>
      </c>
      <c r="G105" s="147">
        <f t="shared" si="21"/>
        <v>5739039</v>
      </c>
      <c r="H105" s="148">
        <f t="shared" si="32"/>
        <v>0</v>
      </c>
      <c r="I105" s="148">
        <f t="shared" si="32"/>
        <v>4445084</v>
      </c>
      <c r="J105" s="147">
        <f t="shared" si="22"/>
        <v>4445084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40">
        <v>0</v>
      </c>
      <c r="F106" s="140">
        <v>3007143</v>
      </c>
      <c r="G106" s="147">
        <f t="shared" si="21"/>
        <v>3007143</v>
      </c>
      <c r="H106" s="140">
        <v>0</v>
      </c>
      <c r="I106" s="140">
        <v>1750000</v>
      </c>
      <c r="J106" s="147">
        <f t="shared" si="22"/>
        <v>1750000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40">
        <v>0</v>
      </c>
      <c r="F107" s="140">
        <v>0</v>
      </c>
      <c r="G107" s="147">
        <f t="shared" si="21"/>
        <v>0</v>
      </c>
      <c r="H107" s="140">
        <v>0</v>
      </c>
      <c r="I107" s="140">
        <v>0</v>
      </c>
      <c r="J107" s="147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40">
        <v>0</v>
      </c>
      <c r="F108" s="140">
        <v>0</v>
      </c>
      <c r="G108" s="147">
        <f t="shared" si="21"/>
        <v>0</v>
      </c>
      <c r="H108" s="140">
        <v>0</v>
      </c>
      <c r="I108" s="140">
        <v>0</v>
      </c>
      <c r="J108" s="147">
        <f t="shared" si="22"/>
        <v>0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40">
        <v>0</v>
      </c>
      <c r="F109" s="140">
        <v>21726</v>
      </c>
      <c r="G109" s="147">
        <f t="shared" si="21"/>
        <v>21726</v>
      </c>
      <c r="H109" s="140">
        <v>0</v>
      </c>
      <c r="I109" s="140">
        <v>21726</v>
      </c>
      <c r="J109" s="147">
        <f t="shared" si="22"/>
        <v>21726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40">
        <v>0</v>
      </c>
      <c r="F110" s="140">
        <v>2710170</v>
      </c>
      <c r="G110" s="147">
        <f t="shared" si="21"/>
        <v>2710170</v>
      </c>
      <c r="H110" s="140">
        <v>0</v>
      </c>
      <c r="I110" s="140">
        <v>2673358</v>
      </c>
      <c r="J110" s="147">
        <f t="shared" si="22"/>
        <v>2673358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8">
        <f>E112+E113+E114</f>
        <v>0</v>
      </c>
      <c r="F111" s="148">
        <f t="shared" ref="F111:I111" si="33">F112+F113+F114</f>
        <v>25502620</v>
      </c>
      <c r="G111" s="147">
        <f t="shared" si="21"/>
        <v>25502620</v>
      </c>
      <c r="H111" s="148">
        <f t="shared" si="33"/>
        <v>0</v>
      </c>
      <c r="I111" s="148">
        <f t="shared" si="33"/>
        <v>23024295</v>
      </c>
      <c r="J111" s="147">
        <f t="shared" si="22"/>
        <v>23024295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40">
        <v>0</v>
      </c>
      <c r="F112" s="140">
        <v>0</v>
      </c>
      <c r="G112" s="147">
        <f t="shared" si="21"/>
        <v>0</v>
      </c>
      <c r="H112" s="140">
        <v>0</v>
      </c>
      <c r="I112" s="140">
        <v>0</v>
      </c>
      <c r="J112" s="147">
        <f t="shared" si="22"/>
        <v>0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40">
        <v>0</v>
      </c>
      <c r="F113" s="140">
        <v>835069</v>
      </c>
      <c r="G113" s="147">
        <f t="shared" si="21"/>
        <v>835069</v>
      </c>
      <c r="H113" s="140">
        <v>0</v>
      </c>
      <c r="I113" s="140">
        <v>524315</v>
      </c>
      <c r="J113" s="147">
        <f t="shared" si="22"/>
        <v>524315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40">
        <v>0</v>
      </c>
      <c r="F114" s="140">
        <v>24667551</v>
      </c>
      <c r="G114" s="147">
        <f t="shared" si="21"/>
        <v>24667551</v>
      </c>
      <c r="H114" s="140">
        <v>0</v>
      </c>
      <c r="I114" s="140">
        <v>22499980</v>
      </c>
      <c r="J114" s="147">
        <f t="shared" si="22"/>
        <v>22499980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8">
        <f>E62+E82+E83+E84+E97+E98+E99+E102+E105+E111</f>
        <v>0</v>
      </c>
      <c r="F115" s="148">
        <f t="shared" ref="F115:I115" si="34">F62+F82+F83+F84+F97+F98+F99+F102+F105+F111</f>
        <v>425699331</v>
      </c>
      <c r="G115" s="147">
        <f t="shared" si="21"/>
        <v>425699331</v>
      </c>
      <c r="H115" s="148">
        <f t="shared" si="34"/>
        <v>0</v>
      </c>
      <c r="I115" s="148">
        <f t="shared" si="34"/>
        <v>452150781</v>
      </c>
      <c r="J115" s="147">
        <f t="shared" si="22"/>
        <v>452150781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41">
        <v>0</v>
      </c>
      <c r="F116" s="141">
        <v>1164339</v>
      </c>
      <c r="G116" s="147">
        <f t="shared" si="21"/>
        <v>1164339</v>
      </c>
      <c r="H116" s="141">
        <v>0</v>
      </c>
      <c r="I116" s="141">
        <v>990338.59</v>
      </c>
      <c r="J116" s="147">
        <f t="shared" si="22"/>
        <v>990338.59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P74"/>
  <sheetViews>
    <sheetView showGridLines="0" tabSelected="1" topLeftCell="A61" zoomScale="80" zoomScaleNormal="80" workbookViewId="0">
      <selection activeCell="I17" sqref="I17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41" t="s">
        <v>298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x14ac:dyDescent="0.25">
      <c r="A2" s="236" t="s">
        <v>626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16" x14ac:dyDescent="0.25">
      <c r="A3" s="249" t="s">
        <v>299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</row>
    <row r="4" spans="1:16" x14ac:dyDescent="0.25">
      <c r="A4" s="254" t="s">
        <v>0</v>
      </c>
      <c r="B4" s="252" t="s">
        <v>1</v>
      </c>
      <c r="C4" s="252" t="s">
        <v>2</v>
      </c>
      <c r="D4" s="250" t="s">
        <v>3</v>
      </c>
      <c r="E4" s="245" t="s">
        <v>536</v>
      </c>
      <c r="F4" s="246"/>
      <c r="G4" s="246"/>
      <c r="H4" s="246"/>
      <c r="I4" s="246"/>
      <c r="J4" s="246"/>
      <c r="K4" s="247" t="s">
        <v>537</v>
      </c>
      <c r="L4" s="248"/>
      <c r="M4" s="248"/>
      <c r="N4" s="248"/>
      <c r="O4" s="248"/>
      <c r="P4" s="248"/>
    </row>
    <row r="5" spans="1:16" ht="33" customHeight="1" x14ac:dyDescent="0.25">
      <c r="A5" s="254"/>
      <c r="B5" s="252"/>
      <c r="C5" s="252"/>
      <c r="D5" s="250"/>
      <c r="E5" s="242" t="s">
        <v>301</v>
      </c>
      <c r="F5" s="243"/>
      <c r="G5" s="243"/>
      <c r="H5" s="244" t="s">
        <v>302</v>
      </c>
      <c r="I5" s="243"/>
      <c r="J5" s="243"/>
      <c r="K5" s="242" t="s">
        <v>301</v>
      </c>
      <c r="L5" s="243"/>
      <c r="M5" s="243"/>
      <c r="N5" s="244" t="s">
        <v>302</v>
      </c>
      <c r="O5" s="243"/>
      <c r="P5" s="243"/>
    </row>
    <row r="6" spans="1:16" x14ac:dyDescent="0.25">
      <c r="A6" s="255"/>
      <c r="B6" s="253"/>
      <c r="C6" s="253"/>
      <c r="D6" s="251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8">
        <f>E8+E9+E10</f>
        <v>0</v>
      </c>
      <c r="F7" s="148">
        <f t="shared" ref="F7:O7" si="0">F8+F9+F10</f>
        <v>200969654</v>
      </c>
      <c r="G7" s="148">
        <f>E7+F7</f>
        <v>200969654</v>
      </c>
      <c r="H7" s="148">
        <f t="shared" si="0"/>
        <v>0</v>
      </c>
      <c r="I7" s="148">
        <f t="shared" si="0"/>
        <v>231408673</v>
      </c>
      <c r="J7" s="148">
        <f>H7+I7</f>
        <v>231408673</v>
      </c>
      <c r="K7" s="148">
        <f t="shared" si="0"/>
        <v>0</v>
      </c>
      <c r="L7" s="148">
        <f t="shared" si="0"/>
        <v>56896785</v>
      </c>
      <c r="M7" s="148">
        <f>K7+L7</f>
        <v>56896785</v>
      </c>
      <c r="N7" s="148">
        <f t="shared" si="0"/>
        <v>0</v>
      </c>
      <c r="O7" s="148">
        <f t="shared" si="0"/>
        <v>62410919</v>
      </c>
      <c r="P7" s="148">
        <f>N7+O7</f>
        <v>62410919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40">
        <v>0</v>
      </c>
      <c r="F8" s="140">
        <v>0</v>
      </c>
      <c r="G8" s="148">
        <f t="shared" ref="G8:G71" si="1">E8+F8</f>
        <v>0</v>
      </c>
      <c r="H8" s="140">
        <v>0</v>
      </c>
      <c r="I8" s="140">
        <v>0</v>
      </c>
      <c r="J8" s="148">
        <f t="shared" ref="J8:J71" si="2">H8+I8</f>
        <v>0</v>
      </c>
      <c r="K8" s="140">
        <v>0</v>
      </c>
      <c r="L8" s="140">
        <v>0</v>
      </c>
      <c r="M8" s="148">
        <f t="shared" ref="M8:M71" si="3">K8+L8</f>
        <v>0</v>
      </c>
      <c r="N8" s="140">
        <v>0</v>
      </c>
      <c r="O8" s="140">
        <v>0</v>
      </c>
      <c r="P8" s="148">
        <f t="shared" ref="P8:P71" si="4">N8+O8</f>
        <v>0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40">
        <v>0</v>
      </c>
      <c r="F9" s="140">
        <v>0</v>
      </c>
      <c r="G9" s="148">
        <f t="shared" si="1"/>
        <v>0</v>
      </c>
      <c r="H9" s="140">
        <v>0</v>
      </c>
      <c r="I9" s="140">
        <v>0</v>
      </c>
      <c r="J9" s="148">
        <f t="shared" si="2"/>
        <v>0</v>
      </c>
      <c r="K9" s="140">
        <v>0</v>
      </c>
      <c r="L9" s="140">
        <v>0</v>
      </c>
      <c r="M9" s="148">
        <f t="shared" si="3"/>
        <v>0</v>
      </c>
      <c r="N9" s="140">
        <v>0</v>
      </c>
      <c r="O9" s="140">
        <v>0</v>
      </c>
      <c r="P9" s="148">
        <f t="shared" si="4"/>
        <v>0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40">
        <v>0</v>
      </c>
      <c r="F10" s="140">
        <v>200969654</v>
      </c>
      <c r="G10" s="148">
        <f t="shared" si="1"/>
        <v>200969654</v>
      </c>
      <c r="H10" s="140">
        <v>0</v>
      </c>
      <c r="I10" s="140">
        <v>231408673</v>
      </c>
      <c r="J10" s="148">
        <f t="shared" si="2"/>
        <v>231408673</v>
      </c>
      <c r="K10" s="140">
        <v>0</v>
      </c>
      <c r="L10" s="140">
        <v>56896785</v>
      </c>
      <c r="M10" s="148">
        <f t="shared" si="3"/>
        <v>56896785</v>
      </c>
      <c r="N10" s="140">
        <v>0</v>
      </c>
      <c r="O10" s="140">
        <v>62410919</v>
      </c>
      <c r="P10" s="148">
        <f t="shared" si="4"/>
        <v>62410919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8">
        <f>SUM(E12:E18)</f>
        <v>0</v>
      </c>
      <c r="F11" s="148">
        <f t="shared" ref="F11:O11" si="5">SUM(F12:F18)</f>
        <v>-181336774</v>
      </c>
      <c r="G11" s="148">
        <f t="shared" si="1"/>
        <v>-181336774</v>
      </c>
      <c r="H11" s="148">
        <f t="shared" si="5"/>
        <v>0</v>
      </c>
      <c r="I11" s="148">
        <f t="shared" si="5"/>
        <v>-205082210</v>
      </c>
      <c r="J11" s="148">
        <f t="shared" si="2"/>
        <v>-205082210</v>
      </c>
      <c r="K11" s="148">
        <f t="shared" si="5"/>
        <v>0</v>
      </c>
      <c r="L11" s="148">
        <f t="shared" si="5"/>
        <v>-56912853</v>
      </c>
      <c r="M11" s="148">
        <f t="shared" si="3"/>
        <v>-56912853</v>
      </c>
      <c r="N11" s="148">
        <f t="shared" si="5"/>
        <v>0</v>
      </c>
      <c r="O11" s="148">
        <f t="shared" si="5"/>
        <v>-60453800</v>
      </c>
      <c r="P11" s="148">
        <f t="shared" si="4"/>
        <v>-60453800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40">
        <v>0</v>
      </c>
      <c r="F12" s="140">
        <v>-113299523</v>
      </c>
      <c r="G12" s="148">
        <f t="shared" si="1"/>
        <v>-113299523</v>
      </c>
      <c r="H12" s="140">
        <v>0</v>
      </c>
      <c r="I12" s="140">
        <v>-130638396</v>
      </c>
      <c r="J12" s="148">
        <f t="shared" si="2"/>
        <v>-130638396</v>
      </c>
      <c r="K12" s="140">
        <v>0</v>
      </c>
      <c r="L12" s="140">
        <v>-35045317</v>
      </c>
      <c r="M12" s="148">
        <f t="shared" si="3"/>
        <v>-35045317</v>
      </c>
      <c r="N12" s="140">
        <v>0</v>
      </c>
      <c r="O12" s="140">
        <v>-35000290</v>
      </c>
      <c r="P12" s="148">
        <f t="shared" si="4"/>
        <v>-35000290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40">
        <v>0</v>
      </c>
      <c r="F13" s="140">
        <v>-16432190</v>
      </c>
      <c r="G13" s="148">
        <f t="shared" si="1"/>
        <v>-16432190</v>
      </c>
      <c r="H13" s="140">
        <v>0</v>
      </c>
      <c r="I13" s="140">
        <v>-18903325</v>
      </c>
      <c r="J13" s="148">
        <f t="shared" si="2"/>
        <v>-18903325</v>
      </c>
      <c r="K13" s="140">
        <v>0</v>
      </c>
      <c r="L13" s="140">
        <v>-4539600</v>
      </c>
      <c r="M13" s="148">
        <f t="shared" si="3"/>
        <v>-4539600</v>
      </c>
      <c r="N13" s="140">
        <v>0</v>
      </c>
      <c r="O13" s="140">
        <v>-5320557</v>
      </c>
      <c r="P13" s="148">
        <f t="shared" si="4"/>
        <v>-5320557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40">
        <v>0</v>
      </c>
      <c r="F14" s="140">
        <v>-29981877</v>
      </c>
      <c r="G14" s="148">
        <f t="shared" si="1"/>
        <v>-29981877</v>
      </c>
      <c r="H14" s="140">
        <v>0</v>
      </c>
      <c r="I14" s="140">
        <v>-32827540</v>
      </c>
      <c r="J14" s="148">
        <f t="shared" si="2"/>
        <v>-32827540</v>
      </c>
      <c r="K14" s="140">
        <v>0</v>
      </c>
      <c r="L14" s="140">
        <v>-9867674</v>
      </c>
      <c r="M14" s="148">
        <f t="shared" si="3"/>
        <v>-9867674</v>
      </c>
      <c r="N14" s="140">
        <v>0</v>
      </c>
      <c r="O14" s="140">
        <v>-11380415</v>
      </c>
      <c r="P14" s="148">
        <f t="shared" si="4"/>
        <v>-11380415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40">
        <v>0</v>
      </c>
      <c r="F15" s="140">
        <v>-17056838</v>
      </c>
      <c r="G15" s="148">
        <f t="shared" si="1"/>
        <v>-17056838</v>
      </c>
      <c r="H15" s="140">
        <v>0</v>
      </c>
      <c r="I15" s="140">
        <v>-17494753</v>
      </c>
      <c r="J15" s="148">
        <f t="shared" si="2"/>
        <v>-17494753</v>
      </c>
      <c r="K15" s="140">
        <v>0</v>
      </c>
      <c r="L15" s="140">
        <v>-5697333</v>
      </c>
      <c r="M15" s="148">
        <f t="shared" si="3"/>
        <v>-5697333</v>
      </c>
      <c r="N15" s="140">
        <v>0</v>
      </c>
      <c r="O15" s="140">
        <v>-4728065</v>
      </c>
      <c r="P15" s="148">
        <f t="shared" si="4"/>
        <v>-4728065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40">
        <v>0</v>
      </c>
      <c r="F16" s="140">
        <v>0</v>
      </c>
      <c r="G16" s="148">
        <f t="shared" si="1"/>
        <v>0</v>
      </c>
      <c r="H16" s="140">
        <v>0</v>
      </c>
      <c r="I16" s="140">
        <v>0</v>
      </c>
      <c r="J16" s="148">
        <f t="shared" si="2"/>
        <v>0</v>
      </c>
      <c r="K16" s="140">
        <v>0</v>
      </c>
      <c r="L16" s="140">
        <v>0</v>
      </c>
      <c r="M16" s="148">
        <f t="shared" si="3"/>
        <v>0</v>
      </c>
      <c r="N16" s="140">
        <v>0</v>
      </c>
      <c r="O16" s="140">
        <v>0</v>
      </c>
      <c r="P16" s="148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40">
        <v>0</v>
      </c>
      <c r="F17" s="140">
        <v>0</v>
      </c>
      <c r="G17" s="148">
        <f t="shared" si="1"/>
        <v>0</v>
      </c>
      <c r="H17" s="140">
        <v>0</v>
      </c>
      <c r="I17" s="140">
        <v>0</v>
      </c>
      <c r="J17" s="148">
        <f t="shared" si="2"/>
        <v>0</v>
      </c>
      <c r="K17" s="140">
        <v>0</v>
      </c>
      <c r="L17" s="140">
        <v>0</v>
      </c>
      <c r="M17" s="148">
        <f t="shared" si="3"/>
        <v>0</v>
      </c>
      <c r="N17" s="140">
        <v>0</v>
      </c>
      <c r="O17" s="140">
        <v>0</v>
      </c>
      <c r="P17" s="148">
        <f t="shared" si="4"/>
        <v>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40">
        <v>0</v>
      </c>
      <c r="F18" s="140">
        <v>-4566346</v>
      </c>
      <c r="G18" s="148">
        <f t="shared" si="1"/>
        <v>-4566346</v>
      </c>
      <c r="H18" s="140">
        <v>0</v>
      </c>
      <c r="I18" s="140">
        <v>-5218196</v>
      </c>
      <c r="J18" s="148">
        <f t="shared" si="2"/>
        <v>-5218196</v>
      </c>
      <c r="K18" s="140">
        <v>0</v>
      </c>
      <c r="L18" s="140">
        <v>-1762929</v>
      </c>
      <c r="M18" s="148">
        <f t="shared" si="3"/>
        <v>-1762929</v>
      </c>
      <c r="N18" s="140">
        <v>0</v>
      </c>
      <c r="O18" s="140">
        <v>-4024473</v>
      </c>
      <c r="P18" s="148">
        <f t="shared" si="4"/>
        <v>-4024473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8">
        <f>E20+E21</f>
        <v>0</v>
      </c>
      <c r="F19" s="148">
        <f t="shared" ref="F19:O19" si="6">F20+F21</f>
        <v>-5397942</v>
      </c>
      <c r="G19" s="148">
        <f t="shared" si="1"/>
        <v>-5397942</v>
      </c>
      <c r="H19" s="148">
        <f t="shared" si="6"/>
        <v>0</v>
      </c>
      <c r="I19" s="148">
        <f t="shared" si="6"/>
        <v>-10902302</v>
      </c>
      <c r="J19" s="148">
        <f t="shared" si="2"/>
        <v>-10902302</v>
      </c>
      <c r="K19" s="148">
        <f t="shared" si="6"/>
        <v>0</v>
      </c>
      <c r="L19" s="148">
        <f t="shared" si="6"/>
        <v>-1098027</v>
      </c>
      <c r="M19" s="148">
        <f t="shared" si="3"/>
        <v>-1098027</v>
      </c>
      <c r="N19" s="148">
        <f t="shared" si="6"/>
        <v>0</v>
      </c>
      <c r="O19" s="148">
        <f t="shared" si="6"/>
        <v>-907024</v>
      </c>
      <c r="P19" s="148">
        <f t="shared" si="4"/>
        <v>-907024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40">
        <v>0</v>
      </c>
      <c r="F20" s="140">
        <v>2963322</v>
      </c>
      <c r="G20" s="148">
        <f t="shared" si="1"/>
        <v>2963322</v>
      </c>
      <c r="H20" s="140">
        <v>0</v>
      </c>
      <c r="I20" s="140">
        <v>3275772</v>
      </c>
      <c r="J20" s="148">
        <f t="shared" si="2"/>
        <v>3275772</v>
      </c>
      <c r="K20" s="140">
        <v>0</v>
      </c>
      <c r="L20" s="140">
        <v>-192933</v>
      </c>
      <c r="M20" s="148">
        <f t="shared" si="3"/>
        <v>-192933</v>
      </c>
      <c r="N20" s="140">
        <v>0</v>
      </c>
      <c r="O20" s="140">
        <v>1070045</v>
      </c>
      <c r="P20" s="148">
        <f t="shared" si="4"/>
        <v>1070045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40">
        <v>0</v>
      </c>
      <c r="F21" s="140">
        <v>-8361264</v>
      </c>
      <c r="G21" s="148">
        <f t="shared" si="1"/>
        <v>-8361264</v>
      </c>
      <c r="H21" s="140">
        <v>0</v>
      </c>
      <c r="I21" s="140">
        <v>-14178074</v>
      </c>
      <c r="J21" s="148">
        <f t="shared" si="2"/>
        <v>-14178074</v>
      </c>
      <c r="K21" s="140">
        <v>0</v>
      </c>
      <c r="L21" s="140">
        <v>-905094</v>
      </c>
      <c r="M21" s="148">
        <f t="shared" si="3"/>
        <v>-905094</v>
      </c>
      <c r="N21" s="140">
        <v>0</v>
      </c>
      <c r="O21" s="140">
        <v>-1977069</v>
      </c>
      <c r="P21" s="148">
        <f t="shared" si="4"/>
        <v>-1977069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8">
        <f>E7+E11+E19</f>
        <v>0</v>
      </c>
      <c r="F22" s="148">
        <f t="shared" ref="F22:O22" si="7">F7+F11+F19</f>
        <v>14234938</v>
      </c>
      <c r="G22" s="148">
        <f t="shared" si="1"/>
        <v>14234938</v>
      </c>
      <c r="H22" s="148">
        <f t="shared" si="7"/>
        <v>0</v>
      </c>
      <c r="I22" s="148">
        <f t="shared" si="7"/>
        <v>15424161</v>
      </c>
      <c r="J22" s="148">
        <f t="shared" si="2"/>
        <v>15424161</v>
      </c>
      <c r="K22" s="148">
        <f t="shared" si="7"/>
        <v>0</v>
      </c>
      <c r="L22" s="148">
        <f t="shared" si="7"/>
        <v>-1114095</v>
      </c>
      <c r="M22" s="148">
        <f t="shared" si="3"/>
        <v>-1114095</v>
      </c>
      <c r="N22" s="148">
        <f t="shared" si="7"/>
        <v>0</v>
      </c>
      <c r="O22" s="148">
        <f t="shared" si="7"/>
        <v>1050095</v>
      </c>
      <c r="P22" s="148">
        <f t="shared" si="4"/>
        <v>1050095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8">
        <f>E24+E29+E30+E31+E32+E33+E37+E38+E39+E40</f>
        <v>0</v>
      </c>
      <c r="F23" s="148">
        <f t="shared" ref="F23:O23" si="8">F24+F29+F30+F31+F32+F33+F37+F38+F39+F40</f>
        <v>5366385</v>
      </c>
      <c r="G23" s="148">
        <f t="shared" si="1"/>
        <v>5366385</v>
      </c>
      <c r="H23" s="148">
        <f t="shared" si="8"/>
        <v>0</v>
      </c>
      <c r="I23" s="148">
        <f t="shared" si="8"/>
        <v>9711337</v>
      </c>
      <c r="J23" s="148">
        <f t="shared" si="2"/>
        <v>9711337</v>
      </c>
      <c r="K23" s="148">
        <f t="shared" si="8"/>
        <v>0</v>
      </c>
      <c r="L23" s="148">
        <f t="shared" si="8"/>
        <v>2003760</v>
      </c>
      <c r="M23" s="148">
        <f t="shared" si="3"/>
        <v>2003760</v>
      </c>
      <c r="N23" s="148">
        <f t="shared" si="8"/>
        <v>0</v>
      </c>
      <c r="O23" s="148">
        <f t="shared" si="8"/>
        <v>5043556</v>
      </c>
      <c r="P23" s="148">
        <f t="shared" si="4"/>
        <v>5043556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9">
        <f>SUM(E25:E28)</f>
        <v>0</v>
      </c>
      <c r="F24" s="149">
        <f t="shared" ref="F24:O24" si="9">SUM(F25:F28)</f>
        <v>4390496</v>
      </c>
      <c r="G24" s="148">
        <f t="shared" si="1"/>
        <v>4390496</v>
      </c>
      <c r="H24" s="149">
        <f t="shared" si="9"/>
        <v>0</v>
      </c>
      <c r="I24" s="149">
        <f t="shared" si="9"/>
        <v>5843874</v>
      </c>
      <c r="J24" s="148">
        <f t="shared" si="2"/>
        <v>5843874</v>
      </c>
      <c r="K24" s="149">
        <f t="shared" si="9"/>
        <v>0</v>
      </c>
      <c r="L24" s="149">
        <f t="shared" si="9"/>
        <v>2645152</v>
      </c>
      <c r="M24" s="148">
        <f t="shared" si="3"/>
        <v>2645152</v>
      </c>
      <c r="N24" s="149">
        <f t="shared" si="9"/>
        <v>0</v>
      </c>
      <c r="O24" s="149">
        <f t="shared" si="9"/>
        <v>4050024</v>
      </c>
      <c r="P24" s="148">
        <f t="shared" si="4"/>
        <v>4050024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40">
        <v>0</v>
      </c>
      <c r="F25" s="140">
        <v>2468974</v>
      </c>
      <c r="G25" s="148">
        <f t="shared" si="1"/>
        <v>2468974</v>
      </c>
      <c r="H25" s="140">
        <v>0</v>
      </c>
      <c r="I25" s="140">
        <v>2506563</v>
      </c>
      <c r="J25" s="148">
        <f t="shared" si="2"/>
        <v>2506563</v>
      </c>
      <c r="K25" s="140">
        <v>0</v>
      </c>
      <c r="L25" s="140">
        <v>650839</v>
      </c>
      <c r="M25" s="148">
        <f t="shared" si="3"/>
        <v>650839</v>
      </c>
      <c r="N25" s="140">
        <v>0</v>
      </c>
      <c r="O25" s="140">
        <v>623758</v>
      </c>
      <c r="P25" s="148">
        <f t="shared" si="4"/>
        <v>623758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40">
        <v>0</v>
      </c>
      <c r="F26" s="140">
        <v>9117</v>
      </c>
      <c r="G26" s="148">
        <f t="shared" si="1"/>
        <v>9117</v>
      </c>
      <c r="H26" s="140">
        <v>0</v>
      </c>
      <c r="I26" s="140">
        <v>-1800</v>
      </c>
      <c r="J26" s="148">
        <f t="shared" si="2"/>
        <v>-1800</v>
      </c>
      <c r="K26" s="140">
        <v>0</v>
      </c>
      <c r="L26" s="140">
        <v>-1</v>
      </c>
      <c r="M26" s="148">
        <f t="shared" si="3"/>
        <v>-1</v>
      </c>
      <c r="N26" s="140">
        <v>0</v>
      </c>
      <c r="O26" s="140">
        <v>-1800</v>
      </c>
      <c r="P26" s="148">
        <f t="shared" si="4"/>
        <v>-1800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40">
        <v>0</v>
      </c>
      <c r="F27" s="140">
        <v>2023736</v>
      </c>
      <c r="G27" s="148">
        <f t="shared" si="1"/>
        <v>2023736</v>
      </c>
      <c r="H27" s="140">
        <v>0</v>
      </c>
      <c r="I27" s="140">
        <v>3457822</v>
      </c>
      <c r="J27" s="148">
        <f t="shared" si="2"/>
        <v>3457822</v>
      </c>
      <c r="K27" s="140">
        <v>0</v>
      </c>
      <c r="L27" s="140">
        <v>2023736</v>
      </c>
      <c r="M27" s="148">
        <f t="shared" si="3"/>
        <v>2023736</v>
      </c>
      <c r="N27" s="140">
        <v>0</v>
      </c>
      <c r="O27" s="140">
        <v>3457822</v>
      </c>
      <c r="P27" s="148">
        <f t="shared" si="4"/>
        <v>3457822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40">
        <v>0</v>
      </c>
      <c r="F28" s="140">
        <v>-111331</v>
      </c>
      <c r="G28" s="148">
        <f t="shared" si="1"/>
        <v>-111331</v>
      </c>
      <c r="H28" s="140">
        <v>0</v>
      </c>
      <c r="I28" s="140">
        <v>-118711</v>
      </c>
      <c r="J28" s="148">
        <f t="shared" si="2"/>
        <v>-118711</v>
      </c>
      <c r="K28" s="140">
        <v>0</v>
      </c>
      <c r="L28" s="140">
        <v>-29422</v>
      </c>
      <c r="M28" s="148">
        <f t="shared" si="3"/>
        <v>-29422</v>
      </c>
      <c r="N28" s="140">
        <v>0</v>
      </c>
      <c r="O28" s="140">
        <v>-29756</v>
      </c>
      <c r="P28" s="148">
        <f t="shared" si="4"/>
        <v>-29756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40">
        <v>0</v>
      </c>
      <c r="F29" s="140">
        <v>0</v>
      </c>
      <c r="G29" s="148">
        <f t="shared" si="1"/>
        <v>0</v>
      </c>
      <c r="H29" s="140">
        <v>0</v>
      </c>
      <c r="I29" s="140">
        <v>0</v>
      </c>
      <c r="J29" s="148">
        <f t="shared" si="2"/>
        <v>0</v>
      </c>
      <c r="K29" s="140">
        <v>0</v>
      </c>
      <c r="L29" s="140">
        <v>0</v>
      </c>
      <c r="M29" s="148">
        <f t="shared" si="3"/>
        <v>0</v>
      </c>
      <c r="N29" s="140">
        <v>0</v>
      </c>
      <c r="O29" s="140">
        <v>0</v>
      </c>
      <c r="P29" s="148">
        <f t="shared" si="4"/>
        <v>0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40">
        <v>0</v>
      </c>
      <c r="F30" s="140">
        <v>2944726</v>
      </c>
      <c r="G30" s="148">
        <f t="shared" si="1"/>
        <v>2944726</v>
      </c>
      <c r="H30" s="140">
        <v>0</v>
      </c>
      <c r="I30" s="140">
        <v>3982228</v>
      </c>
      <c r="J30" s="148">
        <f t="shared" si="2"/>
        <v>3982228</v>
      </c>
      <c r="K30" s="140">
        <v>0</v>
      </c>
      <c r="L30" s="140">
        <v>945242</v>
      </c>
      <c r="M30" s="148">
        <f t="shared" si="3"/>
        <v>945242</v>
      </c>
      <c r="N30" s="140">
        <v>0</v>
      </c>
      <c r="O30" s="140">
        <v>1118480</v>
      </c>
      <c r="P30" s="148">
        <f t="shared" si="4"/>
        <v>1118480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40">
        <v>0</v>
      </c>
      <c r="F31" s="140">
        <v>1916838</v>
      </c>
      <c r="G31" s="148">
        <f t="shared" si="1"/>
        <v>1916838</v>
      </c>
      <c r="H31" s="140">
        <v>0</v>
      </c>
      <c r="I31" s="140">
        <v>2184793</v>
      </c>
      <c r="J31" s="148">
        <f t="shared" si="2"/>
        <v>2184793</v>
      </c>
      <c r="K31" s="140">
        <v>0</v>
      </c>
      <c r="L31" s="140">
        <v>9220</v>
      </c>
      <c r="M31" s="148">
        <f t="shared" si="3"/>
        <v>9220</v>
      </c>
      <c r="N31" s="140">
        <v>0</v>
      </c>
      <c r="O31" s="140">
        <v>0</v>
      </c>
      <c r="P31" s="148">
        <f t="shared" si="4"/>
        <v>0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40">
        <v>0</v>
      </c>
      <c r="F32" s="140">
        <v>0</v>
      </c>
      <c r="G32" s="148">
        <f t="shared" si="1"/>
        <v>0</v>
      </c>
      <c r="H32" s="140">
        <v>0</v>
      </c>
      <c r="I32" s="140">
        <v>0</v>
      </c>
      <c r="J32" s="148">
        <f t="shared" si="2"/>
        <v>0</v>
      </c>
      <c r="K32" s="140">
        <v>0</v>
      </c>
      <c r="L32" s="140">
        <v>0</v>
      </c>
      <c r="M32" s="148">
        <f t="shared" si="3"/>
        <v>0</v>
      </c>
      <c r="N32" s="140">
        <v>0</v>
      </c>
      <c r="O32" s="140">
        <v>0</v>
      </c>
      <c r="P32" s="148">
        <f t="shared" si="4"/>
        <v>0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9">
        <f>SUM(E34:E36)</f>
        <v>0</v>
      </c>
      <c r="F33" s="149">
        <f t="shared" ref="F33:O33" si="10">SUM(F34:F36)</f>
        <v>-12337</v>
      </c>
      <c r="G33" s="148">
        <f t="shared" si="1"/>
        <v>-12337</v>
      </c>
      <c r="H33" s="149">
        <f t="shared" si="10"/>
        <v>0</v>
      </c>
      <c r="I33" s="149">
        <f t="shared" si="10"/>
        <v>158877</v>
      </c>
      <c r="J33" s="148">
        <f t="shared" si="2"/>
        <v>158877</v>
      </c>
      <c r="K33" s="149">
        <f t="shared" si="10"/>
        <v>0</v>
      </c>
      <c r="L33" s="149">
        <f t="shared" si="10"/>
        <v>-1635</v>
      </c>
      <c r="M33" s="148">
        <f t="shared" si="3"/>
        <v>-1635</v>
      </c>
      <c r="N33" s="149">
        <f t="shared" si="10"/>
        <v>0</v>
      </c>
      <c r="O33" s="149">
        <f t="shared" si="10"/>
        <v>158877</v>
      </c>
      <c r="P33" s="148">
        <f t="shared" si="4"/>
        <v>158877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40">
        <v>0</v>
      </c>
      <c r="F34" s="140">
        <v>0</v>
      </c>
      <c r="G34" s="148">
        <f t="shared" si="1"/>
        <v>0</v>
      </c>
      <c r="H34" s="140">
        <v>0</v>
      </c>
      <c r="I34" s="140">
        <v>0</v>
      </c>
      <c r="J34" s="148">
        <f t="shared" si="2"/>
        <v>0</v>
      </c>
      <c r="K34" s="140">
        <v>0</v>
      </c>
      <c r="L34" s="140">
        <v>0</v>
      </c>
      <c r="M34" s="148">
        <f t="shared" si="3"/>
        <v>0</v>
      </c>
      <c r="N34" s="140">
        <v>0</v>
      </c>
      <c r="O34" s="140">
        <v>0</v>
      </c>
      <c r="P34" s="148">
        <f t="shared" si="4"/>
        <v>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40">
        <v>0</v>
      </c>
      <c r="F35" s="140">
        <v>-12337</v>
      </c>
      <c r="G35" s="148">
        <f t="shared" si="1"/>
        <v>-12337</v>
      </c>
      <c r="H35" s="140">
        <v>0</v>
      </c>
      <c r="I35" s="140">
        <v>158877</v>
      </c>
      <c r="J35" s="148">
        <f t="shared" si="2"/>
        <v>158877</v>
      </c>
      <c r="K35" s="140">
        <v>0</v>
      </c>
      <c r="L35" s="140">
        <v>-1635</v>
      </c>
      <c r="M35" s="148">
        <f t="shared" si="3"/>
        <v>-1635</v>
      </c>
      <c r="N35" s="140">
        <v>0</v>
      </c>
      <c r="O35" s="140">
        <v>158877</v>
      </c>
      <c r="P35" s="148">
        <f t="shared" si="4"/>
        <v>158877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40">
        <v>0</v>
      </c>
      <c r="F36" s="140">
        <v>0</v>
      </c>
      <c r="G36" s="148">
        <f t="shared" si="1"/>
        <v>0</v>
      </c>
      <c r="H36" s="140">
        <v>0</v>
      </c>
      <c r="I36" s="140">
        <v>0</v>
      </c>
      <c r="J36" s="148">
        <f t="shared" si="2"/>
        <v>0</v>
      </c>
      <c r="K36" s="140">
        <v>0</v>
      </c>
      <c r="L36" s="140">
        <v>0</v>
      </c>
      <c r="M36" s="148">
        <f t="shared" si="3"/>
        <v>0</v>
      </c>
      <c r="N36" s="140">
        <v>0</v>
      </c>
      <c r="O36" s="140">
        <v>0</v>
      </c>
      <c r="P36" s="148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40">
        <v>0</v>
      </c>
      <c r="F37" s="140">
        <v>0</v>
      </c>
      <c r="G37" s="148">
        <f t="shared" si="1"/>
        <v>0</v>
      </c>
      <c r="H37" s="140">
        <v>0</v>
      </c>
      <c r="I37" s="140">
        <v>0</v>
      </c>
      <c r="J37" s="148">
        <f t="shared" si="2"/>
        <v>0</v>
      </c>
      <c r="K37" s="140">
        <v>0</v>
      </c>
      <c r="L37" s="140">
        <v>0</v>
      </c>
      <c r="M37" s="148">
        <f t="shared" si="3"/>
        <v>0</v>
      </c>
      <c r="N37" s="140">
        <v>0</v>
      </c>
      <c r="O37" s="140">
        <v>0</v>
      </c>
      <c r="P37" s="148">
        <f t="shared" si="4"/>
        <v>0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40">
        <v>0</v>
      </c>
      <c r="F38" s="140">
        <v>-85698</v>
      </c>
      <c r="G38" s="148">
        <f t="shared" si="1"/>
        <v>-85698</v>
      </c>
      <c r="H38" s="140">
        <v>0</v>
      </c>
      <c r="I38" s="140">
        <v>-3216</v>
      </c>
      <c r="J38" s="148">
        <f t="shared" si="2"/>
        <v>-3216</v>
      </c>
      <c r="K38" s="140">
        <v>0</v>
      </c>
      <c r="L38" s="140">
        <v>-16636</v>
      </c>
      <c r="M38" s="148">
        <f t="shared" si="3"/>
        <v>-16636</v>
      </c>
      <c r="N38" s="140">
        <v>0</v>
      </c>
      <c r="O38" s="140">
        <v>43597</v>
      </c>
      <c r="P38" s="148">
        <f t="shared" si="4"/>
        <v>43597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40">
        <v>0</v>
      </c>
      <c r="F39" s="140">
        <v>17559</v>
      </c>
      <c r="G39" s="148">
        <f t="shared" si="1"/>
        <v>17559</v>
      </c>
      <c r="H39" s="140">
        <v>0</v>
      </c>
      <c r="I39" s="140">
        <v>21362</v>
      </c>
      <c r="J39" s="148">
        <f t="shared" si="2"/>
        <v>21362</v>
      </c>
      <c r="K39" s="140">
        <v>0</v>
      </c>
      <c r="L39" s="140">
        <v>4629</v>
      </c>
      <c r="M39" s="148">
        <f t="shared" si="3"/>
        <v>4629</v>
      </c>
      <c r="N39" s="140">
        <v>0</v>
      </c>
      <c r="O39" s="140">
        <v>5674</v>
      </c>
      <c r="P39" s="148">
        <f t="shared" si="4"/>
        <v>5674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40">
        <v>0</v>
      </c>
      <c r="F40" s="140">
        <v>-3805199</v>
      </c>
      <c r="G40" s="148">
        <f t="shared" si="1"/>
        <v>-3805199</v>
      </c>
      <c r="H40" s="140">
        <v>0</v>
      </c>
      <c r="I40" s="140">
        <v>-2476581</v>
      </c>
      <c r="J40" s="148">
        <f t="shared" si="2"/>
        <v>-2476581</v>
      </c>
      <c r="K40" s="140">
        <v>0</v>
      </c>
      <c r="L40" s="140">
        <v>-1582212</v>
      </c>
      <c r="M40" s="148">
        <f t="shared" si="3"/>
        <v>-1582212</v>
      </c>
      <c r="N40" s="140">
        <v>0</v>
      </c>
      <c r="O40" s="140">
        <v>-333096</v>
      </c>
      <c r="P40" s="148">
        <f t="shared" si="4"/>
        <v>-333096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8">
        <f>SUM(E42:E44)</f>
        <v>0</v>
      </c>
      <c r="F41" s="148">
        <f t="shared" ref="F41:O41" si="11">SUM(F42:F44)</f>
        <v>-1679471</v>
      </c>
      <c r="G41" s="148">
        <f t="shared" si="1"/>
        <v>-1679471</v>
      </c>
      <c r="H41" s="148">
        <f t="shared" si="11"/>
        <v>0</v>
      </c>
      <c r="I41" s="148">
        <f t="shared" si="11"/>
        <v>-2755619</v>
      </c>
      <c r="J41" s="148">
        <f t="shared" si="2"/>
        <v>-2755619</v>
      </c>
      <c r="K41" s="148">
        <f t="shared" si="11"/>
        <v>0</v>
      </c>
      <c r="L41" s="148">
        <f t="shared" si="11"/>
        <v>395506</v>
      </c>
      <c r="M41" s="148">
        <f t="shared" si="3"/>
        <v>395506</v>
      </c>
      <c r="N41" s="148">
        <f t="shared" si="11"/>
        <v>0</v>
      </c>
      <c r="O41" s="148">
        <f t="shared" si="11"/>
        <v>-883604</v>
      </c>
      <c r="P41" s="148">
        <f t="shared" si="4"/>
        <v>-883604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40">
        <v>0</v>
      </c>
      <c r="F42" s="140">
        <v>-1775584</v>
      </c>
      <c r="G42" s="148">
        <f t="shared" si="1"/>
        <v>-1775584</v>
      </c>
      <c r="H42" s="140">
        <v>0</v>
      </c>
      <c r="I42" s="140">
        <v>-2791436</v>
      </c>
      <c r="J42" s="148">
        <f t="shared" si="2"/>
        <v>-2791436</v>
      </c>
      <c r="K42" s="140">
        <v>0</v>
      </c>
      <c r="L42" s="140">
        <v>466697</v>
      </c>
      <c r="M42" s="148">
        <f t="shared" si="3"/>
        <v>466697</v>
      </c>
      <c r="N42" s="140">
        <v>0</v>
      </c>
      <c r="O42" s="140">
        <v>-875163</v>
      </c>
      <c r="P42" s="148">
        <f t="shared" si="4"/>
        <v>-875163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40">
        <v>0</v>
      </c>
      <c r="F43" s="140">
        <v>96113</v>
      </c>
      <c r="G43" s="148">
        <f t="shared" si="1"/>
        <v>96113</v>
      </c>
      <c r="H43" s="140">
        <v>0</v>
      </c>
      <c r="I43" s="140">
        <v>35817</v>
      </c>
      <c r="J43" s="148">
        <f t="shared" si="2"/>
        <v>35817</v>
      </c>
      <c r="K43" s="140">
        <v>0</v>
      </c>
      <c r="L43" s="140">
        <v>-71191</v>
      </c>
      <c r="M43" s="148">
        <f t="shared" si="3"/>
        <v>-71191</v>
      </c>
      <c r="N43" s="140">
        <v>0</v>
      </c>
      <c r="O43" s="140">
        <v>-8441</v>
      </c>
      <c r="P43" s="148">
        <f t="shared" si="4"/>
        <v>-8441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40">
        <v>0</v>
      </c>
      <c r="F44" s="140">
        <v>0</v>
      </c>
      <c r="G44" s="148">
        <f t="shared" si="1"/>
        <v>0</v>
      </c>
      <c r="H44" s="140">
        <v>0</v>
      </c>
      <c r="I44" s="140">
        <v>0</v>
      </c>
      <c r="J44" s="148">
        <f t="shared" si="2"/>
        <v>0</v>
      </c>
      <c r="K44" s="140">
        <v>0</v>
      </c>
      <c r="L44" s="140">
        <v>0</v>
      </c>
      <c r="M44" s="148">
        <f t="shared" si="3"/>
        <v>0</v>
      </c>
      <c r="N44" s="140">
        <v>0</v>
      </c>
      <c r="O44" s="140">
        <v>0</v>
      </c>
      <c r="P44" s="148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41">
        <v>0</v>
      </c>
      <c r="F45" s="141">
        <v>6210284</v>
      </c>
      <c r="G45" s="148">
        <f t="shared" si="1"/>
        <v>6210284</v>
      </c>
      <c r="H45" s="141">
        <v>0</v>
      </c>
      <c r="I45" s="141">
        <v>5592511</v>
      </c>
      <c r="J45" s="148">
        <f t="shared" si="2"/>
        <v>5592511</v>
      </c>
      <c r="K45" s="141">
        <v>0</v>
      </c>
      <c r="L45" s="141">
        <v>4427914</v>
      </c>
      <c r="M45" s="148">
        <f t="shared" si="3"/>
        <v>4427914</v>
      </c>
      <c r="N45" s="141">
        <v>0</v>
      </c>
      <c r="O45" s="141">
        <v>2547787</v>
      </c>
      <c r="P45" s="148">
        <f t="shared" si="4"/>
        <v>2547787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41">
        <v>0</v>
      </c>
      <c r="F46" s="141">
        <v>-19802413</v>
      </c>
      <c r="G46" s="148">
        <f t="shared" si="1"/>
        <v>-19802413</v>
      </c>
      <c r="H46" s="141">
        <v>0</v>
      </c>
      <c r="I46" s="141">
        <v>-23137905</v>
      </c>
      <c r="J46" s="148">
        <f t="shared" si="2"/>
        <v>-23137905</v>
      </c>
      <c r="K46" s="141">
        <v>0</v>
      </c>
      <c r="L46" s="141">
        <v>-6367395</v>
      </c>
      <c r="M46" s="148">
        <f t="shared" si="3"/>
        <v>-6367395</v>
      </c>
      <c r="N46" s="141">
        <v>0</v>
      </c>
      <c r="O46" s="141">
        <v>-6746155</v>
      </c>
      <c r="P46" s="148">
        <f t="shared" si="4"/>
        <v>-6746155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41">
        <v>0</v>
      </c>
      <c r="F47" s="141">
        <v>0</v>
      </c>
      <c r="G47" s="148">
        <f t="shared" si="1"/>
        <v>0</v>
      </c>
      <c r="H47" s="141">
        <v>0</v>
      </c>
      <c r="I47" s="141">
        <v>0</v>
      </c>
      <c r="J47" s="148">
        <f t="shared" si="2"/>
        <v>0</v>
      </c>
      <c r="K47" s="141">
        <v>0</v>
      </c>
      <c r="L47" s="141">
        <v>0</v>
      </c>
      <c r="M47" s="148">
        <f t="shared" si="3"/>
        <v>0</v>
      </c>
      <c r="N47" s="141">
        <v>0</v>
      </c>
      <c r="O47" s="141">
        <v>0</v>
      </c>
      <c r="P47" s="148">
        <f t="shared" si="4"/>
        <v>0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41">
        <v>0</v>
      </c>
      <c r="F48" s="141">
        <v>0</v>
      </c>
      <c r="G48" s="148">
        <f t="shared" si="1"/>
        <v>0</v>
      </c>
      <c r="H48" s="141">
        <v>0</v>
      </c>
      <c r="I48" s="141">
        <v>0</v>
      </c>
      <c r="J48" s="148">
        <f t="shared" si="2"/>
        <v>0</v>
      </c>
      <c r="K48" s="141">
        <v>0</v>
      </c>
      <c r="L48" s="141">
        <v>0</v>
      </c>
      <c r="M48" s="148">
        <f t="shared" si="3"/>
        <v>0</v>
      </c>
      <c r="N48" s="141">
        <v>0</v>
      </c>
      <c r="O48" s="141">
        <v>0</v>
      </c>
      <c r="P48" s="148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8">
        <f>E22+E23+E41+E45+E46+E47+E48</f>
        <v>0</v>
      </c>
      <c r="F49" s="148">
        <f t="shared" ref="F49:P49" si="12">F22+F23+F41+F45+F46+F47+F48</f>
        <v>4329723</v>
      </c>
      <c r="G49" s="148">
        <f t="shared" si="12"/>
        <v>4329723</v>
      </c>
      <c r="H49" s="148">
        <f t="shared" si="12"/>
        <v>0</v>
      </c>
      <c r="I49" s="148">
        <f t="shared" si="12"/>
        <v>4834485</v>
      </c>
      <c r="J49" s="148">
        <f t="shared" si="12"/>
        <v>4834485</v>
      </c>
      <c r="K49" s="148">
        <f t="shared" si="12"/>
        <v>0</v>
      </c>
      <c r="L49" s="148">
        <f t="shared" si="12"/>
        <v>-654310</v>
      </c>
      <c r="M49" s="148">
        <f t="shared" si="12"/>
        <v>-654310</v>
      </c>
      <c r="N49" s="148">
        <f t="shared" si="12"/>
        <v>0</v>
      </c>
      <c r="O49" s="148">
        <f t="shared" si="12"/>
        <v>1011679</v>
      </c>
      <c r="P49" s="148">
        <f t="shared" si="12"/>
        <v>1011679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9">
        <f>E51+E52</f>
        <v>0</v>
      </c>
      <c r="F50" s="149">
        <f t="shared" ref="F50:O50" si="13">F51+F52</f>
        <v>-717292</v>
      </c>
      <c r="G50" s="148">
        <f t="shared" si="1"/>
        <v>-717292</v>
      </c>
      <c r="H50" s="149">
        <f t="shared" si="13"/>
        <v>0</v>
      </c>
      <c r="I50" s="149">
        <f t="shared" si="13"/>
        <v>-774795</v>
      </c>
      <c r="J50" s="148">
        <f t="shared" si="2"/>
        <v>-774795</v>
      </c>
      <c r="K50" s="149">
        <f t="shared" si="13"/>
        <v>0</v>
      </c>
      <c r="L50" s="149">
        <f t="shared" si="13"/>
        <v>-529687</v>
      </c>
      <c r="M50" s="148">
        <f t="shared" si="3"/>
        <v>-529687</v>
      </c>
      <c r="N50" s="149">
        <f t="shared" si="13"/>
        <v>0</v>
      </c>
      <c r="O50" s="149">
        <f t="shared" si="13"/>
        <v>-86690</v>
      </c>
      <c r="P50" s="148">
        <f t="shared" si="4"/>
        <v>-86690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40">
        <v>0</v>
      </c>
      <c r="F51" s="140">
        <v>-702107</v>
      </c>
      <c r="G51" s="148">
        <f t="shared" si="1"/>
        <v>-702107</v>
      </c>
      <c r="H51" s="140">
        <v>0</v>
      </c>
      <c r="I51" s="140">
        <v>-793810</v>
      </c>
      <c r="J51" s="148">
        <f t="shared" si="2"/>
        <v>-793810</v>
      </c>
      <c r="K51" s="140">
        <v>0</v>
      </c>
      <c r="L51" s="140">
        <v>195019</v>
      </c>
      <c r="M51" s="148">
        <f t="shared" si="3"/>
        <v>195019</v>
      </c>
      <c r="N51" s="140">
        <v>0</v>
      </c>
      <c r="O51" s="140">
        <v>-105705</v>
      </c>
      <c r="P51" s="148">
        <f t="shared" si="4"/>
        <v>-105705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40">
        <v>0</v>
      </c>
      <c r="F52" s="140">
        <v>-15185</v>
      </c>
      <c r="G52" s="148">
        <f t="shared" si="1"/>
        <v>-15185</v>
      </c>
      <c r="H52" s="140">
        <v>0</v>
      </c>
      <c r="I52" s="140">
        <v>19015</v>
      </c>
      <c r="J52" s="148">
        <f t="shared" si="2"/>
        <v>19015</v>
      </c>
      <c r="K52" s="140">
        <v>0</v>
      </c>
      <c r="L52" s="140">
        <v>-724706</v>
      </c>
      <c r="M52" s="148">
        <f t="shared" si="3"/>
        <v>-724706</v>
      </c>
      <c r="N52" s="140">
        <v>0</v>
      </c>
      <c r="O52" s="140">
        <v>19015</v>
      </c>
      <c r="P52" s="148">
        <f t="shared" si="4"/>
        <v>19015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8">
        <f>E49+E50</f>
        <v>0</v>
      </c>
      <c r="F53" s="148">
        <f t="shared" ref="F53:O53" si="14">F49+F50</f>
        <v>3612431</v>
      </c>
      <c r="G53" s="148">
        <f t="shared" si="1"/>
        <v>3612431</v>
      </c>
      <c r="H53" s="148">
        <f t="shared" si="14"/>
        <v>0</v>
      </c>
      <c r="I53" s="148">
        <f t="shared" si="14"/>
        <v>4059690</v>
      </c>
      <c r="J53" s="148">
        <f t="shared" si="2"/>
        <v>4059690</v>
      </c>
      <c r="K53" s="148">
        <f t="shared" si="14"/>
        <v>0</v>
      </c>
      <c r="L53" s="148">
        <f t="shared" si="14"/>
        <v>-1183997</v>
      </c>
      <c r="M53" s="148">
        <f t="shared" si="3"/>
        <v>-1183997</v>
      </c>
      <c r="N53" s="148">
        <f t="shared" si="14"/>
        <v>0</v>
      </c>
      <c r="O53" s="148">
        <f t="shared" si="14"/>
        <v>924989</v>
      </c>
      <c r="P53" s="148">
        <f t="shared" si="4"/>
        <v>924989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40">
        <v>0</v>
      </c>
      <c r="F54" s="140">
        <v>0</v>
      </c>
      <c r="G54" s="148">
        <f t="shared" si="1"/>
        <v>0</v>
      </c>
      <c r="H54" s="140">
        <v>0</v>
      </c>
      <c r="I54" s="140">
        <v>0</v>
      </c>
      <c r="J54" s="148">
        <f t="shared" si="2"/>
        <v>0</v>
      </c>
      <c r="K54" s="140">
        <v>0</v>
      </c>
      <c r="L54" s="140">
        <v>0</v>
      </c>
      <c r="M54" s="148">
        <f t="shared" si="3"/>
        <v>0</v>
      </c>
      <c r="N54" s="140">
        <v>0</v>
      </c>
      <c r="O54" s="140">
        <v>0</v>
      </c>
      <c r="P54" s="148">
        <f t="shared" si="4"/>
        <v>0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40">
        <v>0</v>
      </c>
      <c r="F55" s="140">
        <v>0</v>
      </c>
      <c r="G55" s="148">
        <f t="shared" si="1"/>
        <v>0</v>
      </c>
      <c r="H55" s="140">
        <v>0</v>
      </c>
      <c r="I55" s="140">
        <v>0</v>
      </c>
      <c r="J55" s="148">
        <f t="shared" si="2"/>
        <v>0</v>
      </c>
      <c r="K55" s="140">
        <v>0</v>
      </c>
      <c r="L55" s="140">
        <v>0</v>
      </c>
      <c r="M55" s="148">
        <f t="shared" si="3"/>
        <v>0</v>
      </c>
      <c r="N55" s="140">
        <v>0</v>
      </c>
      <c r="O55" s="140">
        <v>0</v>
      </c>
      <c r="P55" s="148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8">
        <f>E57+E62</f>
        <v>0</v>
      </c>
      <c r="F56" s="148">
        <f t="shared" ref="F56:O56" si="15">F57+F62</f>
        <v>14668902</v>
      </c>
      <c r="G56" s="148">
        <f t="shared" si="1"/>
        <v>14668902</v>
      </c>
      <c r="H56" s="148">
        <f t="shared" si="15"/>
        <v>0</v>
      </c>
      <c r="I56" s="148">
        <f t="shared" si="15"/>
        <v>3209577</v>
      </c>
      <c r="J56" s="148">
        <f t="shared" si="2"/>
        <v>3209577</v>
      </c>
      <c r="K56" s="148">
        <f t="shared" si="15"/>
        <v>0</v>
      </c>
      <c r="L56" s="148">
        <f t="shared" si="15"/>
        <v>2764796</v>
      </c>
      <c r="M56" s="148">
        <f t="shared" si="3"/>
        <v>2764796</v>
      </c>
      <c r="N56" s="148">
        <f t="shared" si="15"/>
        <v>0</v>
      </c>
      <c r="O56" s="148">
        <f t="shared" si="15"/>
        <v>4059358</v>
      </c>
      <c r="P56" s="148">
        <f t="shared" si="4"/>
        <v>4059358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8">
        <f>SUM(E58:E61)</f>
        <v>0</v>
      </c>
      <c r="F57" s="148">
        <f t="shared" ref="F57:O57" si="16">SUM(F58:F61)</f>
        <v>17096780</v>
      </c>
      <c r="G57" s="148">
        <f t="shared" si="1"/>
        <v>17096780</v>
      </c>
      <c r="H57" s="148">
        <f t="shared" si="16"/>
        <v>0</v>
      </c>
      <c r="I57" s="148">
        <f t="shared" si="16"/>
        <v>3905123</v>
      </c>
      <c r="J57" s="148">
        <f t="shared" si="2"/>
        <v>3905123</v>
      </c>
      <c r="K57" s="148">
        <f t="shared" si="16"/>
        <v>0</v>
      </c>
      <c r="L57" s="148">
        <f t="shared" si="16"/>
        <v>8815811</v>
      </c>
      <c r="M57" s="148">
        <f t="shared" si="3"/>
        <v>8815811</v>
      </c>
      <c r="N57" s="148">
        <f t="shared" si="16"/>
        <v>0</v>
      </c>
      <c r="O57" s="148">
        <f t="shared" si="16"/>
        <v>3471333</v>
      </c>
      <c r="P57" s="148">
        <f t="shared" si="4"/>
        <v>3471333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40">
        <v>0</v>
      </c>
      <c r="F58" s="140">
        <v>19051345</v>
      </c>
      <c r="G58" s="148">
        <f t="shared" si="1"/>
        <v>19051345</v>
      </c>
      <c r="H58" s="140">
        <v>0</v>
      </c>
      <c r="I58" s="140">
        <v>1200097</v>
      </c>
      <c r="J58" s="148">
        <f t="shared" si="2"/>
        <v>1200097</v>
      </c>
      <c r="K58" s="140">
        <v>0</v>
      </c>
      <c r="L58" s="140">
        <v>8931001</v>
      </c>
      <c r="M58" s="148">
        <f t="shared" si="3"/>
        <v>8931001</v>
      </c>
      <c r="N58" s="140">
        <v>0</v>
      </c>
      <c r="O58" s="140">
        <v>671085</v>
      </c>
      <c r="P58" s="148">
        <f t="shared" si="4"/>
        <v>671085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40">
        <v>0</v>
      </c>
      <c r="F59" s="140">
        <v>0</v>
      </c>
      <c r="G59" s="148">
        <f t="shared" si="1"/>
        <v>0</v>
      </c>
      <c r="H59" s="140">
        <v>0</v>
      </c>
      <c r="I59" s="140">
        <v>0</v>
      </c>
      <c r="J59" s="148">
        <f t="shared" si="2"/>
        <v>0</v>
      </c>
      <c r="K59" s="140">
        <v>0</v>
      </c>
      <c r="L59" s="140">
        <v>0</v>
      </c>
      <c r="M59" s="148">
        <f t="shared" si="3"/>
        <v>0</v>
      </c>
      <c r="N59" s="140">
        <v>0</v>
      </c>
      <c r="O59" s="140">
        <v>0</v>
      </c>
      <c r="P59" s="148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40">
        <v>0</v>
      </c>
      <c r="F60" s="140">
        <v>1798387</v>
      </c>
      <c r="G60" s="148">
        <f t="shared" si="1"/>
        <v>1798387</v>
      </c>
      <c r="H60" s="140">
        <v>0</v>
      </c>
      <c r="I60" s="140">
        <v>3562248</v>
      </c>
      <c r="J60" s="148">
        <f t="shared" si="2"/>
        <v>3562248</v>
      </c>
      <c r="K60" s="140">
        <v>0</v>
      </c>
      <c r="L60" s="140">
        <v>1819988</v>
      </c>
      <c r="M60" s="148">
        <f t="shared" si="3"/>
        <v>1819988</v>
      </c>
      <c r="N60" s="140">
        <v>0</v>
      </c>
      <c r="O60" s="140">
        <v>3562248</v>
      </c>
      <c r="P60" s="148">
        <f t="shared" si="4"/>
        <v>3562248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40">
        <v>0</v>
      </c>
      <c r="F61" s="140">
        <v>-3752952</v>
      </c>
      <c r="G61" s="148">
        <f t="shared" si="1"/>
        <v>-3752952</v>
      </c>
      <c r="H61" s="140">
        <v>0</v>
      </c>
      <c r="I61" s="140">
        <v>-857222</v>
      </c>
      <c r="J61" s="148">
        <f t="shared" si="2"/>
        <v>-857222</v>
      </c>
      <c r="K61" s="140">
        <v>0</v>
      </c>
      <c r="L61" s="140">
        <v>-1935178</v>
      </c>
      <c r="M61" s="148">
        <f t="shared" si="3"/>
        <v>-1935178</v>
      </c>
      <c r="N61" s="140">
        <v>0</v>
      </c>
      <c r="O61" s="140">
        <v>-762000</v>
      </c>
      <c r="P61" s="148">
        <f t="shared" si="4"/>
        <v>-762000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9">
        <f>SUM(E63:E69)</f>
        <v>0</v>
      </c>
      <c r="F62" s="149">
        <f t="shared" ref="F62:O62" si="17">SUM(F63:F69)</f>
        <v>-2427878</v>
      </c>
      <c r="G62" s="148">
        <f t="shared" si="1"/>
        <v>-2427878</v>
      </c>
      <c r="H62" s="149">
        <f t="shared" si="17"/>
        <v>0</v>
      </c>
      <c r="I62" s="149">
        <f t="shared" si="17"/>
        <v>-695546</v>
      </c>
      <c r="J62" s="148">
        <f t="shared" si="2"/>
        <v>-695546</v>
      </c>
      <c r="K62" s="149">
        <f t="shared" si="17"/>
        <v>0</v>
      </c>
      <c r="L62" s="149">
        <f t="shared" si="17"/>
        <v>-6051015</v>
      </c>
      <c r="M62" s="148">
        <f t="shared" si="3"/>
        <v>-6051015</v>
      </c>
      <c r="N62" s="149">
        <f t="shared" si="17"/>
        <v>0</v>
      </c>
      <c r="O62" s="149">
        <f t="shared" si="17"/>
        <v>588025</v>
      </c>
      <c r="P62" s="148">
        <f t="shared" si="4"/>
        <v>588025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40">
        <v>0</v>
      </c>
      <c r="F63" s="140">
        <v>0</v>
      </c>
      <c r="G63" s="148">
        <f t="shared" si="1"/>
        <v>0</v>
      </c>
      <c r="H63" s="140">
        <v>0</v>
      </c>
      <c r="I63" s="140">
        <v>0</v>
      </c>
      <c r="J63" s="148">
        <f t="shared" si="2"/>
        <v>0</v>
      </c>
      <c r="K63" s="140">
        <v>0</v>
      </c>
      <c r="L63" s="140">
        <v>0</v>
      </c>
      <c r="M63" s="148">
        <f t="shared" si="3"/>
        <v>0</v>
      </c>
      <c r="N63" s="140">
        <v>0</v>
      </c>
      <c r="O63" s="140">
        <v>0</v>
      </c>
      <c r="P63" s="148">
        <f t="shared" si="4"/>
        <v>0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40">
        <v>0</v>
      </c>
      <c r="F64" s="140">
        <v>0</v>
      </c>
      <c r="G64" s="148">
        <f t="shared" si="1"/>
        <v>0</v>
      </c>
      <c r="H64" s="140">
        <v>0</v>
      </c>
      <c r="I64" s="140">
        <v>0</v>
      </c>
      <c r="J64" s="148">
        <f t="shared" si="2"/>
        <v>0</v>
      </c>
      <c r="K64" s="140">
        <v>0</v>
      </c>
      <c r="L64" s="140">
        <v>0</v>
      </c>
      <c r="M64" s="148">
        <f t="shared" si="3"/>
        <v>0</v>
      </c>
      <c r="N64" s="140">
        <v>0</v>
      </c>
      <c r="O64" s="140">
        <v>0</v>
      </c>
      <c r="P64" s="148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40">
        <v>0</v>
      </c>
      <c r="F65" s="140">
        <v>0</v>
      </c>
      <c r="G65" s="148">
        <f t="shared" si="1"/>
        <v>0</v>
      </c>
      <c r="H65" s="140">
        <v>0</v>
      </c>
      <c r="I65" s="140">
        <v>0</v>
      </c>
      <c r="J65" s="148">
        <f t="shared" si="2"/>
        <v>0</v>
      </c>
      <c r="K65" s="140">
        <v>0</v>
      </c>
      <c r="L65" s="140">
        <v>0</v>
      </c>
      <c r="M65" s="148">
        <f t="shared" si="3"/>
        <v>0</v>
      </c>
      <c r="N65" s="140">
        <v>0</v>
      </c>
      <c r="O65" s="140">
        <v>0</v>
      </c>
      <c r="P65" s="148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40">
        <v>0</v>
      </c>
      <c r="F66" s="140">
        <v>-2999294</v>
      </c>
      <c r="G66" s="148">
        <f t="shared" si="1"/>
        <v>-2999294</v>
      </c>
      <c r="H66" s="140">
        <v>0</v>
      </c>
      <c r="I66" s="140">
        <v>-957310</v>
      </c>
      <c r="J66" s="148">
        <f t="shared" si="2"/>
        <v>-957310</v>
      </c>
      <c r="K66" s="140">
        <v>0</v>
      </c>
      <c r="L66" s="140">
        <v>-7497048</v>
      </c>
      <c r="M66" s="148">
        <f t="shared" si="3"/>
        <v>-7497048</v>
      </c>
      <c r="N66" s="140">
        <v>0</v>
      </c>
      <c r="O66" s="140">
        <v>700644</v>
      </c>
      <c r="P66" s="148">
        <f t="shared" si="4"/>
        <v>700644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40">
        <v>0</v>
      </c>
      <c r="F67" s="140">
        <v>38467</v>
      </c>
      <c r="G67" s="148">
        <f t="shared" si="1"/>
        <v>38467</v>
      </c>
      <c r="H67" s="140">
        <v>0</v>
      </c>
      <c r="I67" s="140">
        <v>109083</v>
      </c>
      <c r="J67" s="148">
        <f t="shared" si="2"/>
        <v>109083</v>
      </c>
      <c r="K67" s="140">
        <v>0</v>
      </c>
      <c r="L67" s="140">
        <v>260919</v>
      </c>
      <c r="M67" s="148">
        <f t="shared" si="3"/>
        <v>260919</v>
      </c>
      <c r="N67" s="140">
        <v>0</v>
      </c>
      <c r="O67" s="140">
        <v>16459</v>
      </c>
      <c r="P67" s="148">
        <f t="shared" si="4"/>
        <v>16459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40">
        <v>0</v>
      </c>
      <c r="F68" s="140">
        <v>0</v>
      </c>
      <c r="G68" s="148">
        <f t="shared" si="1"/>
        <v>0</v>
      </c>
      <c r="H68" s="140">
        <v>0</v>
      </c>
      <c r="I68" s="140">
        <v>0</v>
      </c>
      <c r="J68" s="148">
        <f t="shared" si="2"/>
        <v>0</v>
      </c>
      <c r="K68" s="140">
        <v>0</v>
      </c>
      <c r="L68" s="140">
        <v>0</v>
      </c>
      <c r="M68" s="148">
        <f t="shared" si="3"/>
        <v>0</v>
      </c>
      <c r="N68" s="140">
        <v>0</v>
      </c>
      <c r="O68" s="140">
        <v>0</v>
      </c>
      <c r="P68" s="148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40">
        <v>0</v>
      </c>
      <c r="F69" s="140">
        <v>532949</v>
      </c>
      <c r="G69" s="148">
        <f t="shared" si="1"/>
        <v>532949</v>
      </c>
      <c r="H69" s="140">
        <v>0</v>
      </c>
      <c r="I69" s="140">
        <v>152681</v>
      </c>
      <c r="J69" s="148">
        <f t="shared" si="2"/>
        <v>152681</v>
      </c>
      <c r="K69" s="140">
        <v>0</v>
      </c>
      <c r="L69" s="140">
        <v>1185114</v>
      </c>
      <c r="M69" s="148">
        <f t="shared" si="3"/>
        <v>1185114</v>
      </c>
      <c r="N69" s="140">
        <v>0</v>
      </c>
      <c r="O69" s="140">
        <v>-129078</v>
      </c>
      <c r="P69" s="148">
        <f t="shared" si="4"/>
        <v>-129078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8">
        <f>E53+E56</f>
        <v>0</v>
      </c>
      <c r="F70" s="148">
        <f t="shared" ref="F70:O70" si="18">F53+F56</f>
        <v>18281333</v>
      </c>
      <c r="G70" s="148">
        <f t="shared" si="1"/>
        <v>18281333</v>
      </c>
      <c r="H70" s="148">
        <f t="shared" si="18"/>
        <v>0</v>
      </c>
      <c r="I70" s="148">
        <f t="shared" si="18"/>
        <v>7269267</v>
      </c>
      <c r="J70" s="148">
        <f t="shared" si="2"/>
        <v>7269267</v>
      </c>
      <c r="K70" s="148">
        <f t="shared" si="18"/>
        <v>0</v>
      </c>
      <c r="L70" s="148">
        <f t="shared" si="18"/>
        <v>1580799</v>
      </c>
      <c r="M70" s="148">
        <f t="shared" si="3"/>
        <v>1580799</v>
      </c>
      <c r="N70" s="148">
        <f t="shared" si="18"/>
        <v>0</v>
      </c>
      <c r="O70" s="148">
        <f t="shared" si="18"/>
        <v>4984347</v>
      </c>
      <c r="P70" s="148">
        <f t="shared" si="4"/>
        <v>4984347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40">
        <v>0</v>
      </c>
      <c r="F71" s="140">
        <v>0</v>
      </c>
      <c r="G71" s="148">
        <f t="shared" si="1"/>
        <v>0</v>
      </c>
      <c r="H71" s="140">
        <v>0</v>
      </c>
      <c r="I71" s="140">
        <v>0</v>
      </c>
      <c r="J71" s="148">
        <f t="shared" si="2"/>
        <v>0</v>
      </c>
      <c r="K71" s="140">
        <v>0</v>
      </c>
      <c r="L71" s="140">
        <v>0</v>
      </c>
      <c r="M71" s="148">
        <f t="shared" si="3"/>
        <v>0</v>
      </c>
      <c r="N71" s="140">
        <v>0</v>
      </c>
      <c r="O71" s="140">
        <v>0</v>
      </c>
      <c r="P71" s="148">
        <f t="shared" si="4"/>
        <v>0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40">
        <v>0</v>
      </c>
      <c r="F72" s="140">
        <v>0</v>
      </c>
      <c r="G72" s="148">
        <f t="shared" ref="G72:G73" si="19">E72+F72</f>
        <v>0</v>
      </c>
      <c r="H72" s="140">
        <v>0</v>
      </c>
      <c r="I72" s="140">
        <v>0</v>
      </c>
      <c r="J72" s="148">
        <f t="shared" ref="J72:J73" si="20">H72+I72</f>
        <v>0</v>
      </c>
      <c r="K72" s="140">
        <v>0</v>
      </c>
      <c r="L72" s="140">
        <v>0</v>
      </c>
      <c r="M72" s="148">
        <f t="shared" ref="M72:M73" si="21">K72+L72</f>
        <v>0</v>
      </c>
      <c r="N72" s="140">
        <v>0</v>
      </c>
      <c r="O72" s="140">
        <v>0</v>
      </c>
      <c r="P72" s="148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41">
        <v>0</v>
      </c>
      <c r="F73" s="141">
        <v>0</v>
      </c>
      <c r="G73" s="148">
        <f t="shared" si="19"/>
        <v>0</v>
      </c>
      <c r="H73" s="141">
        <v>0</v>
      </c>
      <c r="I73" s="141">
        <v>0</v>
      </c>
      <c r="J73" s="148">
        <f t="shared" si="20"/>
        <v>0</v>
      </c>
      <c r="K73" s="141">
        <v>0</v>
      </c>
      <c r="L73" s="141">
        <v>0</v>
      </c>
      <c r="M73" s="148">
        <f t="shared" si="21"/>
        <v>0</v>
      </c>
      <c r="N73" s="141">
        <v>0</v>
      </c>
      <c r="O73" s="141">
        <v>0</v>
      </c>
      <c r="P73" s="148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L67"/>
  <sheetViews>
    <sheetView showGridLines="0" zoomScaleNormal="100" workbookViewId="0">
      <selection activeCell="D22" sqref="D22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35" t="s">
        <v>535</v>
      </c>
      <c r="B1" s="235"/>
      <c r="C1" s="235"/>
      <c r="D1" s="235"/>
      <c r="E1" s="235"/>
      <c r="F1" s="235"/>
    </row>
    <row r="2" spans="1:12" ht="15.75" x14ac:dyDescent="0.25">
      <c r="A2" s="257" t="s">
        <v>627</v>
      </c>
      <c r="B2" s="257"/>
      <c r="C2" s="257"/>
      <c r="D2" s="257"/>
      <c r="E2" s="257"/>
      <c r="F2" s="257"/>
      <c r="G2" s="21"/>
      <c r="H2" s="21"/>
    </row>
    <row r="3" spans="1:12" ht="15.75" x14ac:dyDescent="0.25">
      <c r="A3" s="258" t="s">
        <v>299</v>
      </c>
      <c r="B3" s="258"/>
      <c r="C3" s="258"/>
      <c r="D3" s="258"/>
      <c r="E3" s="258"/>
      <c r="F3" s="258"/>
      <c r="G3" s="235"/>
      <c r="H3" s="235"/>
      <c r="I3" s="235"/>
      <c r="J3" s="235"/>
      <c r="K3" s="235"/>
      <c r="L3" s="235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50">
        <f>E6+E22+E39+E40+E41</f>
        <v>35417856</v>
      </c>
      <c r="F5" s="150">
        <f>F6+F22+F39+F40+F41</f>
        <v>16940951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50">
        <f>E7+E8</f>
        <v>10014498</v>
      </c>
      <c r="F6" s="150">
        <f>F7+F8</f>
        <v>-7227036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4834485</v>
      </c>
      <c r="F7" s="69">
        <v>4329723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51">
        <f>SUM(E9:E21)</f>
        <v>5180013</v>
      </c>
      <c r="F8" s="151">
        <f>SUM(F9:F21)</f>
        <v>-11556759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2594169</v>
      </c>
      <c r="F9" s="69">
        <v>2285713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55084</v>
      </c>
      <c r="F10" s="69">
        <v>125499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-4566606</v>
      </c>
      <c r="F13" s="69">
        <v>-20932327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43853</v>
      </c>
      <c r="F14" s="69">
        <v>73562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-2482786</v>
      </c>
      <c r="F15" s="69">
        <v>-2877144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-774795</v>
      </c>
      <c r="F19" s="69">
        <v>-717292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-84297</v>
      </c>
      <c r="F20" s="69">
        <v>-42465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10395391</v>
      </c>
      <c r="F21" s="69">
        <v>10527695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50">
        <f>SUM(E23:E38)</f>
        <v>21089563</v>
      </c>
      <c r="F22" s="150">
        <f>SUM(F23:F38)</f>
        <v>22609577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461940</v>
      </c>
      <c r="F23" s="69">
        <v>16639181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0</v>
      </c>
      <c r="F24" s="69">
        <v>0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-9670503</v>
      </c>
      <c r="F25" s="69">
        <v>-10997219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22245601</v>
      </c>
      <c r="F26" s="69">
        <v>18006061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1512377</v>
      </c>
      <c r="F27" s="69">
        <v>-416068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1129934</v>
      </c>
      <c r="F28" s="40">
        <v>-724800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4936386</v>
      </c>
      <c r="F29" s="69">
        <v>-11928418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0</v>
      </c>
      <c r="F30" s="69">
        <v>0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-192059</v>
      </c>
      <c r="F32" s="69">
        <v>1421897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0</v>
      </c>
      <c r="F34" s="69">
        <v>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2327862</v>
      </c>
      <c r="F35" s="40">
        <v>6050262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45">
        <v>1440070</v>
      </c>
      <c r="F36" s="145">
        <v>1447103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-2791291</v>
      </c>
      <c r="F37" s="69">
        <v>3671252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45">
        <v>-310754</v>
      </c>
      <c r="F38" s="145">
        <v>-559674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-1132474</v>
      </c>
      <c r="F39" s="80">
        <v>-1843165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3991112</v>
      </c>
      <c r="F40" s="80">
        <v>2453518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1455157</v>
      </c>
      <c r="F41" s="80">
        <v>948057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52">
        <f>SUM(E43:E49)</f>
        <v>-13000123</v>
      </c>
      <c r="F42" s="152">
        <f>SUM(F43:F49)</f>
        <v>-23007725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91447</v>
      </c>
      <c r="F43" s="69">
        <v>4644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-606463</v>
      </c>
      <c r="F44" s="69">
        <v>-592745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-28974</v>
      </c>
      <c r="F46" s="69">
        <v>-25586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-12456133</v>
      </c>
      <c r="F49" s="69">
        <v>-22394038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50">
        <f>SUM(E51:E61)</f>
        <v>-2777878</v>
      </c>
      <c r="F50" s="150">
        <f>SUM(F51:F61)</f>
        <v>-3825476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-1393174</v>
      </c>
      <c r="F57" s="69">
        <v>-2460614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-43702</v>
      </c>
      <c r="F59" s="69">
        <v>-83582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0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-1341002</v>
      </c>
      <c r="F61" s="69">
        <v>-1281280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50">
        <f>E5+E42+E50</f>
        <v>19639855</v>
      </c>
      <c r="F62" s="150">
        <f>F5+F42+F50</f>
        <v>-9892250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0</v>
      </c>
      <c r="F63" s="80">
        <v>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50">
        <f>E62+E63</f>
        <v>19639855</v>
      </c>
      <c r="F64" s="150">
        <f>F62+F63</f>
        <v>-9892250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12552716</v>
      </c>
      <c r="F65" s="69">
        <v>22444966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50">
        <f>E64+E65</f>
        <v>32192571</v>
      </c>
      <c r="F66" s="150">
        <f>F64+F65</f>
        <v>12552716</v>
      </c>
    </row>
    <row r="67" spans="1:6" x14ac:dyDescent="0.25">
      <c r="A67" s="256" t="s">
        <v>534</v>
      </c>
      <c r="B67" s="256"/>
      <c r="C67" s="256"/>
      <c r="D67" s="256"/>
      <c r="E67" s="256"/>
      <c r="F67" s="25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M44"/>
  <sheetViews>
    <sheetView showGridLines="0" topLeftCell="D1" zoomScale="80" zoomScaleNormal="80" workbookViewId="0">
      <selection activeCell="J29" sqref="J29:J43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59" t="s">
        <v>432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3" ht="15.75" x14ac:dyDescent="0.25">
      <c r="A2" s="260" t="s">
        <v>627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57"/>
    </row>
    <row r="3" spans="1:13" ht="15.75" thickBot="1" x14ac:dyDescent="0.3">
      <c r="A3" s="261" t="s">
        <v>299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56"/>
    </row>
    <row r="4" spans="1:13" x14ac:dyDescent="0.25">
      <c r="A4" s="262" t="s">
        <v>0</v>
      </c>
      <c r="B4" s="264" t="s">
        <v>3</v>
      </c>
      <c r="C4" s="266" t="s">
        <v>385</v>
      </c>
      <c r="D4" s="266"/>
      <c r="E4" s="266"/>
      <c r="F4" s="266"/>
      <c r="G4" s="266"/>
      <c r="H4" s="266"/>
      <c r="I4" s="266"/>
      <c r="J4" s="266"/>
      <c r="K4" s="267" t="s">
        <v>386</v>
      </c>
      <c r="L4" s="269" t="s">
        <v>387</v>
      </c>
    </row>
    <row r="5" spans="1:13" x14ac:dyDescent="0.25">
      <c r="A5" s="263"/>
      <c r="B5" s="26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68"/>
      <c r="L5" s="270"/>
    </row>
    <row r="6" spans="1:13" x14ac:dyDescent="0.25">
      <c r="A6" s="31" t="s">
        <v>392</v>
      </c>
      <c r="B6" s="32" t="s">
        <v>393</v>
      </c>
      <c r="C6" s="33">
        <v>6636140</v>
      </c>
      <c r="D6" s="33">
        <v>0</v>
      </c>
      <c r="E6" s="33">
        <v>52538155</v>
      </c>
      <c r="F6" s="33">
        <v>4126692</v>
      </c>
      <c r="G6" s="33">
        <v>18416821</v>
      </c>
      <c r="H6" s="33">
        <v>76649577</v>
      </c>
      <c r="I6" s="33">
        <v>5182706</v>
      </c>
      <c r="J6" s="159">
        <f t="shared" ref="J6:J43" si="0">+SUM(C6:I6)</f>
        <v>163550091</v>
      </c>
      <c r="K6" s="33">
        <v>0</v>
      </c>
      <c r="L6" s="164">
        <f>J6+K6</f>
        <v>163550091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/>
      <c r="G7" s="36">
        <v>0</v>
      </c>
      <c r="H7" s="36">
        <v>0</v>
      </c>
      <c r="I7" s="36">
        <v>0</v>
      </c>
      <c r="J7" s="159">
        <f t="shared" si="0"/>
        <v>0</v>
      </c>
      <c r="K7" s="36">
        <v>0</v>
      </c>
      <c r="L7" s="164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9">
        <f t="shared" si="0"/>
        <v>0</v>
      </c>
      <c r="K8" s="36">
        <v>0</v>
      </c>
      <c r="L8" s="164">
        <f t="shared" si="1"/>
        <v>0</v>
      </c>
    </row>
    <row r="9" spans="1:13" x14ac:dyDescent="0.25">
      <c r="A9" s="31" t="s">
        <v>398</v>
      </c>
      <c r="B9" s="32" t="s">
        <v>399</v>
      </c>
      <c r="C9" s="160">
        <f t="shared" ref="C9:I9" si="2">SUM(C6:C8)</f>
        <v>6636140</v>
      </c>
      <c r="D9" s="160">
        <f t="shared" si="2"/>
        <v>0</v>
      </c>
      <c r="E9" s="160">
        <f t="shared" si="2"/>
        <v>52538155</v>
      </c>
      <c r="F9" s="160">
        <f t="shared" si="2"/>
        <v>4126692</v>
      </c>
      <c r="G9" s="160">
        <f t="shared" si="2"/>
        <v>18416821</v>
      </c>
      <c r="H9" s="160">
        <f t="shared" si="2"/>
        <v>76649577</v>
      </c>
      <c r="I9" s="160">
        <f t="shared" si="2"/>
        <v>5182706</v>
      </c>
      <c r="J9" s="160">
        <f t="shared" si="0"/>
        <v>163550091</v>
      </c>
      <c r="K9" s="160">
        <f>SUM(K6:K8)</f>
        <v>0</v>
      </c>
      <c r="L9" s="164">
        <f t="shared" si="1"/>
        <v>163550091</v>
      </c>
    </row>
    <row r="10" spans="1:13" x14ac:dyDescent="0.25">
      <c r="A10" s="31" t="s">
        <v>400</v>
      </c>
      <c r="B10" s="32" t="s">
        <v>401</v>
      </c>
      <c r="C10" s="160">
        <f t="shared" ref="C10:I10" si="3">+C11+C12</f>
        <v>-11140</v>
      </c>
      <c r="D10" s="160">
        <f t="shared" si="3"/>
        <v>0</v>
      </c>
      <c r="E10" s="160">
        <f t="shared" si="3"/>
        <v>17096781</v>
      </c>
      <c r="F10" s="160">
        <f t="shared" si="3"/>
        <v>-2427878</v>
      </c>
      <c r="G10" s="160">
        <f t="shared" si="3"/>
        <v>11140</v>
      </c>
      <c r="H10" s="160">
        <f t="shared" si="3"/>
        <v>0</v>
      </c>
      <c r="I10" s="160">
        <f t="shared" si="3"/>
        <v>3612431</v>
      </c>
      <c r="J10" s="160">
        <f t="shared" si="0"/>
        <v>18281334</v>
      </c>
      <c r="K10" s="160">
        <f>+K11+K12</f>
        <v>0</v>
      </c>
      <c r="L10" s="164">
        <f t="shared" si="1"/>
        <v>18281334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3612431</v>
      </c>
      <c r="J11" s="159">
        <f t="shared" si="0"/>
        <v>3612431</v>
      </c>
      <c r="K11" s="36">
        <v>0</v>
      </c>
      <c r="L11" s="164">
        <f t="shared" si="1"/>
        <v>3612431</v>
      </c>
    </row>
    <row r="12" spans="1:13" x14ac:dyDescent="0.25">
      <c r="A12" s="38" t="s">
        <v>396</v>
      </c>
      <c r="B12" s="32" t="s">
        <v>403</v>
      </c>
      <c r="C12" s="160">
        <f t="shared" ref="C12:I12" si="4">SUM(C13:C18)</f>
        <v>-11140</v>
      </c>
      <c r="D12" s="160">
        <f t="shared" si="4"/>
        <v>0</v>
      </c>
      <c r="E12" s="160">
        <f t="shared" si="4"/>
        <v>17096781</v>
      </c>
      <c r="F12" s="160">
        <f t="shared" si="4"/>
        <v>-2427878</v>
      </c>
      <c r="G12" s="160">
        <f t="shared" si="4"/>
        <v>11140</v>
      </c>
      <c r="H12" s="160">
        <f t="shared" si="4"/>
        <v>0</v>
      </c>
      <c r="I12" s="160">
        <f t="shared" si="4"/>
        <v>0</v>
      </c>
      <c r="J12" s="160">
        <f t="shared" si="0"/>
        <v>14668903</v>
      </c>
      <c r="K12" s="160">
        <f>SUM(K13:K18)</f>
        <v>0</v>
      </c>
      <c r="L12" s="164">
        <f t="shared" si="1"/>
        <v>14668903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1492391</v>
      </c>
      <c r="F13" s="36">
        <v>0</v>
      </c>
      <c r="G13" s="36">
        <v>0</v>
      </c>
      <c r="H13" s="36">
        <v>0</v>
      </c>
      <c r="I13" s="36">
        <v>0</v>
      </c>
      <c r="J13" s="159">
        <f t="shared" si="0"/>
        <v>1492391</v>
      </c>
      <c r="K13" s="36">
        <v>0</v>
      </c>
      <c r="L13" s="164">
        <f t="shared" si="1"/>
        <v>1492391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15612559</v>
      </c>
      <c r="F14" s="36">
        <v>0</v>
      </c>
      <c r="G14" s="36">
        <v>0</v>
      </c>
      <c r="H14" s="36">
        <v>0</v>
      </c>
      <c r="I14" s="36">
        <v>0</v>
      </c>
      <c r="J14" s="159">
        <f t="shared" si="0"/>
        <v>15612559</v>
      </c>
      <c r="K14" s="36">
        <v>0</v>
      </c>
      <c r="L14" s="164">
        <f t="shared" si="1"/>
        <v>15612559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-8169</v>
      </c>
      <c r="F15" s="36">
        <v>0</v>
      </c>
      <c r="G15" s="36">
        <v>0</v>
      </c>
      <c r="H15" s="36">
        <v>0</v>
      </c>
      <c r="I15" s="36">
        <v>0</v>
      </c>
      <c r="J15" s="159">
        <f t="shared" si="0"/>
        <v>-8169</v>
      </c>
      <c r="K15" s="36">
        <v>0</v>
      </c>
      <c r="L15" s="164">
        <f t="shared" si="1"/>
        <v>-8169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-2459421</v>
      </c>
      <c r="G16" s="36">
        <v>0</v>
      </c>
      <c r="H16" s="36">
        <v>0</v>
      </c>
      <c r="I16" s="36">
        <v>0</v>
      </c>
      <c r="J16" s="159">
        <f t="shared" si="0"/>
        <v>-2459421</v>
      </c>
      <c r="K16" s="36">
        <v>0</v>
      </c>
      <c r="L16" s="164">
        <f t="shared" si="1"/>
        <v>-2459421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31543</v>
      </c>
      <c r="G17" s="36">
        <v>0</v>
      </c>
      <c r="H17" s="36">
        <v>0</v>
      </c>
      <c r="I17" s="36">
        <v>0</v>
      </c>
      <c r="J17" s="159">
        <f t="shared" si="0"/>
        <v>31543</v>
      </c>
      <c r="K17" s="36">
        <v>0</v>
      </c>
      <c r="L17" s="164">
        <f t="shared" si="1"/>
        <v>31543</v>
      </c>
    </row>
    <row r="18" spans="1:12" x14ac:dyDescent="0.25">
      <c r="A18" s="37" t="s">
        <v>379</v>
      </c>
      <c r="B18" s="40" t="s">
        <v>408</v>
      </c>
      <c r="C18" s="36">
        <v>-11140</v>
      </c>
      <c r="D18" s="36">
        <v>0</v>
      </c>
      <c r="E18" s="36">
        <v>0</v>
      </c>
      <c r="F18" s="36">
        <v>0</v>
      </c>
      <c r="G18" s="36">
        <v>11140</v>
      </c>
      <c r="H18" s="36">
        <v>0</v>
      </c>
      <c r="I18" s="36">
        <v>0</v>
      </c>
      <c r="J18" s="159">
        <f t="shared" si="0"/>
        <v>0</v>
      </c>
      <c r="K18" s="36">
        <v>0</v>
      </c>
      <c r="L18" s="164">
        <f t="shared" si="1"/>
        <v>0</v>
      </c>
    </row>
    <row r="19" spans="1:12" x14ac:dyDescent="0.25">
      <c r="A19" s="41" t="s">
        <v>409</v>
      </c>
      <c r="B19" s="42" t="s">
        <v>410</v>
      </c>
      <c r="C19" s="160">
        <f t="shared" ref="C19:I19" si="5">SUM(C20:C23)</f>
        <v>5875000</v>
      </c>
      <c r="D19" s="160">
        <f t="shared" si="5"/>
        <v>0</v>
      </c>
      <c r="E19" s="160">
        <f t="shared" si="5"/>
        <v>-544760</v>
      </c>
      <c r="F19" s="160">
        <f t="shared" si="5"/>
        <v>0</v>
      </c>
      <c r="G19" s="160">
        <f t="shared" si="5"/>
        <v>0</v>
      </c>
      <c r="H19" s="160">
        <f t="shared" si="5"/>
        <v>3412184</v>
      </c>
      <c r="I19" s="160">
        <f t="shared" si="5"/>
        <v>-5182706</v>
      </c>
      <c r="J19" s="160">
        <f t="shared" si="0"/>
        <v>3559718</v>
      </c>
      <c r="K19" s="160">
        <f>SUM(K20:K23)</f>
        <v>0</v>
      </c>
      <c r="L19" s="164">
        <f t="shared" si="1"/>
        <v>3559718</v>
      </c>
    </row>
    <row r="20" spans="1:12" x14ac:dyDescent="0.25">
      <c r="A20" s="37" t="s">
        <v>394</v>
      </c>
      <c r="B20" s="35" t="s">
        <v>411</v>
      </c>
      <c r="C20" s="36">
        <v>5875000</v>
      </c>
      <c r="D20" s="36">
        <v>0</v>
      </c>
      <c r="E20" s="36">
        <v>0</v>
      </c>
      <c r="F20" s="36">
        <v>0</v>
      </c>
      <c r="G20" s="36">
        <v>0</v>
      </c>
      <c r="H20" s="36">
        <v>-5875000</v>
      </c>
      <c r="I20" s="36">
        <v>0</v>
      </c>
      <c r="J20" s="159">
        <f t="shared" si="0"/>
        <v>0</v>
      </c>
      <c r="K20" s="36">
        <v>0</v>
      </c>
      <c r="L20" s="164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9">
        <f t="shared" si="0"/>
        <v>0</v>
      </c>
      <c r="K21" s="36">
        <v>0</v>
      </c>
      <c r="L21" s="164">
        <f t="shared" si="1"/>
        <v>0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/>
      <c r="J22" s="159">
        <f t="shared" si="0"/>
        <v>0</v>
      </c>
      <c r="K22" s="36">
        <v>0</v>
      </c>
      <c r="L22" s="164">
        <f t="shared" si="1"/>
        <v>0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-544760</v>
      </c>
      <c r="F23" s="36">
        <v>0</v>
      </c>
      <c r="G23" s="36">
        <v>0</v>
      </c>
      <c r="H23" s="36">
        <v>9287184</v>
      </c>
      <c r="I23" s="36">
        <v>-5182706</v>
      </c>
      <c r="J23" s="159">
        <f t="shared" si="0"/>
        <v>3559718</v>
      </c>
      <c r="K23" s="36">
        <v>0</v>
      </c>
      <c r="L23" s="164">
        <f t="shared" si="1"/>
        <v>3559718</v>
      </c>
    </row>
    <row r="24" spans="1:12" ht="15.75" thickBot="1" x14ac:dyDescent="0.3">
      <c r="A24" s="44" t="s">
        <v>417</v>
      </c>
      <c r="B24" s="45" t="s">
        <v>418</v>
      </c>
      <c r="C24" s="161">
        <f t="shared" ref="C24:I24" si="6">+C9+C10+C19</f>
        <v>12500000</v>
      </c>
      <c r="D24" s="161">
        <f t="shared" si="6"/>
        <v>0</v>
      </c>
      <c r="E24" s="161">
        <f t="shared" si="6"/>
        <v>69090176</v>
      </c>
      <c r="F24" s="161">
        <f t="shared" si="6"/>
        <v>1698814</v>
      </c>
      <c r="G24" s="161">
        <f t="shared" si="6"/>
        <v>18427961</v>
      </c>
      <c r="H24" s="161">
        <f t="shared" si="6"/>
        <v>80061761</v>
      </c>
      <c r="I24" s="161">
        <f t="shared" si="6"/>
        <v>3612431</v>
      </c>
      <c r="J24" s="161">
        <f t="shared" si="0"/>
        <v>185391143</v>
      </c>
      <c r="K24" s="161">
        <f>+K9+K10+K19</f>
        <v>0</v>
      </c>
      <c r="L24" s="164">
        <f t="shared" si="1"/>
        <v>185391143</v>
      </c>
    </row>
    <row r="25" spans="1:12" x14ac:dyDescent="0.25">
      <c r="A25" s="46" t="s">
        <v>419</v>
      </c>
      <c r="B25" s="47" t="s">
        <v>420</v>
      </c>
      <c r="C25" s="165">
        <f t="shared" ref="C25:I25" si="7">+C24</f>
        <v>12500000</v>
      </c>
      <c r="D25" s="162">
        <f t="shared" si="7"/>
        <v>0</v>
      </c>
      <c r="E25" s="162">
        <f t="shared" si="7"/>
        <v>69090176</v>
      </c>
      <c r="F25" s="162">
        <f t="shared" si="7"/>
        <v>1698814</v>
      </c>
      <c r="G25" s="162">
        <f t="shared" si="7"/>
        <v>18427961</v>
      </c>
      <c r="H25" s="162">
        <f t="shared" si="7"/>
        <v>80061761</v>
      </c>
      <c r="I25" s="162">
        <f t="shared" si="7"/>
        <v>3612431</v>
      </c>
      <c r="J25" s="162">
        <f t="shared" si="0"/>
        <v>185391143</v>
      </c>
      <c r="K25" s="162">
        <f>+K24</f>
        <v>0</v>
      </c>
      <c r="L25" s="164">
        <f t="shared" si="1"/>
        <v>185391143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9">
        <f t="shared" si="0"/>
        <v>0</v>
      </c>
      <c r="K26" s="36">
        <v>0</v>
      </c>
      <c r="L26" s="164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9">
        <f t="shared" si="0"/>
        <v>0</v>
      </c>
      <c r="K27" s="36">
        <v>0</v>
      </c>
      <c r="L27" s="164">
        <f t="shared" si="1"/>
        <v>0</v>
      </c>
    </row>
    <row r="28" spans="1:12" x14ac:dyDescent="0.25">
      <c r="A28" s="49" t="s">
        <v>421</v>
      </c>
      <c r="B28" s="32" t="s">
        <v>422</v>
      </c>
      <c r="C28" s="160">
        <f t="shared" ref="C28:I28" si="8">SUM(C25:C27)</f>
        <v>12500000</v>
      </c>
      <c r="D28" s="160">
        <f t="shared" si="8"/>
        <v>0</v>
      </c>
      <c r="E28" s="160">
        <f t="shared" si="8"/>
        <v>69090176</v>
      </c>
      <c r="F28" s="160">
        <f t="shared" si="8"/>
        <v>1698814</v>
      </c>
      <c r="G28" s="160">
        <f t="shared" si="8"/>
        <v>18427961</v>
      </c>
      <c r="H28" s="160">
        <f t="shared" si="8"/>
        <v>80061761</v>
      </c>
      <c r="I28" s="160">
        <f t="shared" si="8"/>
        <v>3612431</v>
      </c>
      <c r="J28" s="160">
        <f t="shared" si="0"/>
        <v>185391143</v>
      </c>
      <c r="K28" s="160">
        <f>SUM(K25:K27)</f>
        <v>0</v>
      </c>
      <c r="L28" s="164">
        <f t="shared" si="1"/>
        <v>185391143</v>
      </c>
    </row>
    <row r="29" spans="1:12" x14ac:dyDescent="0.25">
      <c r="A29" s="49" t="s">
        <v>423</v>
      </c>
      <c r="B29" s="32" t="s">
        <v>424</v>
      </c>
      <c r="C29" s="160">
        <f t="shared" ref="C29:I29" si="9">+C30+C31</f>
        <v>0</v>
      </c>
      <c r="D29" s="160">
        <f t="shared" si="9"/>
        <v>0</v>
      </c>
      <c r="E29" s="160">
        <f t="shared" si="9"/>
        <v>3905122</v>
      </c>
      <c r="F29" s="160">
        <f t="shared" si="9"/>
        <v>-695546</v>
      </c>
      <c r="G29" s="160">
        <f t="shared" si="9"/>
        <v>0</v>
      </c>
      <c r="H29" s="160">
        <f t="shared" si="9"/>
        <v>0</v>
      </c>
      <c r="I29" s="160">
        <f t="shared" si="9"/>
        <v>4059690</v>
      </c>
      <c r="J29" s="160">
        <f t="shared" si="0"/>
        <v>7269266</v>
      </c>
      <c r="K29" s="160">
        <f>+K30+K31</f>
        <v>0</v>
      </c>
      <c r="L29" s="164">
        <f t="shared" si="1"/>
        <v>7269266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4059690</v>
      </c>
      <c r="J30" s="159">
        <f t="shared" si="0"/>
        <v>4059690</v>
      </c>
      <c r="K30" s="36">
        <v>0</v>
      </c>
      <c r="L30" s="164">
        <f t="shared" si="1"/>
        <v>4059690</v>
      </c>
    </row>
    <row r="31" spans="1:12" x14ac:dyDescent="0.25">
      <c r="A31" s="50" t="s">
        <v>396</v>
      </c>
      <c r="B31" s="42" t="s">
        <v>425</v>
      </c>
      <c r="C31" s="160">
        <f t="shared" ref="C31:I31" si="10">SUM(C32:C37)</f>
        <v>0</v>
      </c>
      <c r="D31" s="160">
        <f t="shared" si="10"/>
        <v>0</v>
      </c>
      <c r="E31" s="160">
        <f t="shared" si="10"/>
        <v>3905122</v>
      </c>
      <c r="F31" s="160">
        <f t="shared" si="10"/>
        <v>-695546</v>
      </c>
      <c r="G31" s="160">
        <f t="shared" si="10"/>
        <v>0</v>
      </c>
      <c r="H31" s="160">
        <f t="shared" si="10"/>
        <v>0</v>
      </c>
      <c r="I31" s="160">
        <f t="shared" si="10"/>
        <v>0</v>
      </c>
      <c r="J31" s="160">
        <f t="shared" si="0"/>
        <v>3209576</v>
      </c>
      <c r="K31" s="160">
        <f>SUM(K32:K37)</f>
        <v>0</v>
      </c>
      <c r="L31" s="164">
        <f t="shared" si="1"/>
        <v>3209576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2921043</v>
      </c>
      <c r="F32" s="36">
        <v>0</v>
      </c>
      <c r="G32" s="36">
        <v>0</v>
      </c>
      <c r="H32" s="36">
        <v>0</v>
      </c>
      <c r="I32" s="36">
        <v>0</v>
      </c>
      <c r="J32" s="159">
        <f t="shared" si="0"/>
        <v>2921043</v>
      </c>
      <c r="K32" s="36">
        <v>0</v>
      </c>
      <c r="L32" s="164">
        <f t="shared" si="1"/>
        <v>2921043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944853</v>
      </c>
      <c r="F33" s="36">
        <v>0</v>
      </c>
      <c r="G33" s="36">
        <v>0</v>
      </c>
      <c r="H33" s="36">
        <v>0</v>
      </c>
      <c r="I33" s="36">
        <v>0</v>
      </c>
      <c r="J33" s="159">
        <f t="shared" si="0"/>
        <v>944853</v>
      </c>
      <c r="K33" s="36">
        <v>0</v>
      </c>
      <c r="L33" s="164">
        <f t="shared" si="1"/>
        <v>944853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39226</v>
      </c>
      <c r="F34" s="36">
        <v>0</v>
      </c>
      <c r="G34" s="36">
        <v>0</v>
      </c>
      <c r="H34" s="36">
        <v>0</v>
      </c>
      <c r="I34" s="36">
        <v>0</v>
      </c>
      <c r="J34" s="159">
        <f t="shared" si="0"/>
        <v>39226</v>
      </c>
      <c r="K34" s="36">
        <v>0</v>
      </c>
      <c r="L34" s="164">
        <f t="shared" si="1"/>
        <v>39226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-784994</v>
      </c>
      <c r="G35" s="36">
        <v>0</v>
      </c>
      <c r="H35" s="36">
        <v>0</v>
      </c>
      <c r="I35" s="36">
        <v>0</v>
      </c>
      <c r="J35" s="159">
        <f t="shared" si="0"/>
        <v>-784994</v>
      </c>
      <c r="K35" s="36">
        <v>0</v>
      </c>
      <c r="L35" s="164">
        <f t="shared" si="1"/>
        <v>-784994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89448</v>
      </c>
      <c r="G36" s="36">
        <v>0</v>
      </c>
      <c r="H36" s="36">
        <v>0</v>
      </c>
      <c r="I36" s="36">
        <v>0</v>
      </c>
      <c r="J36" s="159">
        <f t="shared" si="0"/>
        <v>89448</v>
      </c>
      <c r="K36" s="36">
        <v>0</v>
      </c>
      <c r="L36" s="164">
        <f t="shared" si="1"/>
        <v>89448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9">
        <f t="shared" si="0"/>
        <v>0</v>
      </c>
      <c r="K37" s="36">
        <v>0</v>
      </c>
      <c r="L37" s="164">
        <f t="shared" si="1"/>
        <v>0</v>
      </c>
    </row>
    <row r="38" spans="1:12" x14ac:dyDescent="0.25">
      <c r="A38" s="49" t="s">
        <v>426</v>
      </c>
      <c r="B38" s="42" t="s">
        <v>427</v>
      </c>
      <c r="C38" s="160">
        <f t="shared" ref="C38:I38" si="11">SUM(C39:C42)</f>
        <v>0</v>
      </c>
      <c r="D38" s="160">
        <f t="shared" si="11"/>
        <v>0</v>
      </c>
      <c r="E38" s="160">
        <f t="shared" si="11"/>
        <v>-590368</v>
      </c>
      <c r="F38" s="160">
        <f t="shared" si="11"/>
        <v>0</v>
      </c>
      <c r="G38" s="160">
        <f t="shared" si="11"/>
        <v>0</v>
      </c>
      <c r="H38" s="160">
        <f t="shared" si="11"/>
        <v>4202799</v>
      </c>
      <c r="I38" s="160">
        <f t="shared" si="11"/>
        <v>-3612431</v>
      </c>
      <c r="J38" s="160">
        <f t="shared" si="0"/>
        <v>0</v>
      </c>
      <c r="K38" s="160">
        <f>SUM(K39:K42)</f>
        <v>0</v>
      </c>
      <c r="L38" s="164">
        <f t="shared" si="1"/>
        <v>0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9">
        <f t="shared" si="0"/>
        <v>0</v>
      </c>
      <c r="K39" s="36">
        <v>0</v>
      </c>
      <c r="L39" s="164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9">
        <f t="shared" si="0"/>
        <v>0</v>
      </c>
      <c r="K40" s="36">
        <v>0</v>
      </c>
      <c r="L40" s="164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59">
        <f t="shared" si="0"/>
        <v>0</v>
      </c>
      <c r="K41" s="36">
        <v>0</v>
      </c>
      <c r="L41" s="164">
        <f t="shared" si="1"/>
        <v>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-590368</v>
      </c>
      <c r="F42" s="36">
        <v>0</v>
      </c>
      <c r="G42" s="36">
        <v>0</v>
      </c>
      <c r="H42" s="36">
        <v>4202799</v>
      </c>
      <c r="I42" s="36">
        <v>-3612431</v>
      </c>
      <c r="J42" s="159">
        <f t="shared" si="0"/>
        <v>0</v>
      </c>
      <c r="K42" s="36">
        <v>0</v>
      </c>
      <c r="L42" s="164">
        <f t="shared" si="1"/>
        <v>0</v>
      </c>
    </row>
    <row r="43" spans="1:12" ht="15.75" thickBot="1" x14ac:dyDescent="0.3">
      <c r="A43" s="51" t="s">
        <v>429</v>
      </c>
      <c r="B43" s="52" t="s">
        <v>430</v>
      </c>
      <c r="C43" s="163">
        <f t="shared" ref="C43:I43" si="12">+C28+C29+C38</f>
        <v>12500000</v>
      </c>
      <c r="D43" s="163">
        <f t="shared" si="12"/>
        <v>0</v>
      </c>
      <c r="E43" s="163">
        <f t="shared" si="12"/>
        <v>72404930</v>
      </c>
      <c r="F43" s="163">
        <f t="shared" si="12"/>
        <v>1003268</v>
      </c>
      <c r="G43" s="163">
        <f t="shared" si="12"/>
        <v>18427961</v>
      </c>
      <c r="H43" s="163">
        <f t="shared" si="12"/>
        <v>84264560</v>
      </c>
      <c r="I43" s="163">
        <f t="shared" si="12"/>
        <v>4059690</v>
      </c>
      <c r="J43" s="163">
        <f t="shared" si="0"/>
        <v>192660409</v>
      </c>
      <c r="K43" s="163">
        <f>+K28+K29+K38</f>
        <v>0</v>
      </c>
      <c r="L43" s="164">
        <f t="shared" si="1"/>
        <v>192660409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B61"/>
  <sheetViews>
    <sheetView workbookViewId="0">
      <selection activeCell="A26" sqref="A26"/>
    </sheetView>
  </sheetViews>
  <sheetFormatPr defaultRowHeight="15" x14ac:dyDescent="0.25"/>
  <cols>
    <col min="1" max="1" width="88.28515625" customWidth="1"/>
    <col min="2" max="2" width="36.28515625" customWidth="1"/>
  </cols>
  <sheetData>
    <row r="1" spans="1:2" x14ac:dyDescent="0.25">
      <c r="A1" s="93" t="s">
        <v>538</v>
      </c>
      <c r="B1" s="271"/>
    </row>
    <row r="2" spans="1:2" x14ac:dyDescent="0.25">
      <c r="A2" s="93" t="s">
        <v>539</v>
      </c>
      <c r="B2" s="271"/>
    </row>
    <row r="3" spans="1:2" x14ac:dyDescent="0.25">
      <c r="A3" s="94"/>
      <c r="B3" s="271"/>
    </row>
    <row r="4" spans="1:2" x14ac:dyDescent="0.25">
      <c r="A4" s="93" t="s">
        <v>622</v>
      </c>
      <c r="B4" s="271"/>
    </row>
    <row r="5" spans="1:2" x14ac:dyDescent="0.25">
      <c r="A5" s="94"/>
      <c r="B5" s="271"/>
    </row>
    <row r="6" spans="1:2" x14ac:dyDescent="0.25">
      <c r="A6" s="93" t="s">
        <v>623</v>
      </c>
      <c r="B6" s="271"/>
    </row>
    <row r="7" spans="1:2" x14ac:dyDescent="0.25">
      <c r="A7" s="94"/>
      <c r="B7" s="271"/>
    </row>
    <row r="8" spans="1:2" x14ac:dyDescent="0.25">
      <c r="A8" s="93" t="s">
        <v>624</v>
      </c>
      <c r="B8" s="271"/>
    </row>
    <row r="9" spans="1:2" x14ac:dyDescent="0.25">
      <c r="A9" s="94"/>
      <c r="B9" s="271"/>
    </row>
    <row r="10" spans="1:2" x14ac:dyDescent="0.25">
      <c r="A10" s="94"/>
      <c r="B10" s="271"/>
    </row>
    <row r="11" spans="1:2" x14ac:dyDescent="0.25">
      <c r="A11" s="93" t="s">
        <v>540</v>
      </c>
      <c r="B11" s="271"/>
    </row>
    <row r="12" spans="1:2" x14ac:dyDescent="0.25">
      <c r="A12" s="94"/>
      <c r="B12" s="271"/>
    </row>
    <row r="13" spans="1:2" ht="63.75" x14ac:dyDescent="0.25">
      <c r="A13" s="93" t="s">
        <v>541</v>
      </c>
      <c r="B13" s="271"/>
    </row>
    <row r="14" spans="1:2" x14ac:dyDescent="0.25">
      <c r="A14" s="94"/>
      <c r="B14" s="271"/>
    </row>
    <row r="15" spans="1:2" ht="38.25" x14ac:dyDescent="0.25">
      <c r="A15" s="93" t="s">
        <v>542</v>
      </c>
      <c r="B15" s="271"/>
    </row>
    <row r="16" spans="1:2" x14ac:dyDescent="0.25">
      <c r="A16" s="94"/>
      <c r="B16" s="271"/>
    </row>
    <row r="17" spans="1:2" ht="51" x14ac:dyDescent="0.25">
      <c r="A17" s="93" t="s">
        <v>543</v>
      </c>
      <c r="B17" s="271"/>
    </row>
    <row r="18" spans="1:2" x14ac:dyDescent="0.25">
      <c r="A18" s="94"/>
      <c r="B18" s="271"/>
    </row>
    <row r="19" spans="1:2" ht="25.5" x14ac:dyDescent="0.25">
      <c r="A19" s="93" t="s">
        <v>544</v>
      </c>
      <c r="B19" s="271"/>
    </row>
    <row r="20" spans="1:2" x14ac:dyDescent="0.25">
      <c r="A20" s="94"/>
      <c r="B20" s="271"/>
    </row>
    <row r="21" spans="1:2" x14ac:dyDescent="0.25">
      <c r="A21" s="93" t="s">
        <v>545</v>
      </c>
      <c r="B21" s="271"/>
    </row>
    <row r="22" spans="1:2" x14ac:dyDescent="0.25">
      <c r="A22" s="94"/>
      <c r="B22" s="271"/>
    </row>
    <row r="23" spans="1:2" ht="25.5" x14ac:dyDescent="0.25">
      <c r="A23" s="93" t="s">
        <v>546</v>
      </c>
      <c r="B23" s="95"/>
    </row>
    <row r="24" spans="1:2" x14ac:dyDescent="0.25">
      <c r="A24" s="94"/>
      <c r="B24" s="95"/>
    </row>
    <row r="25" spans="1:2" ht="38.25" x14ac:dyDescent="0.25">
      <c r="A25" s="93" t="s">
        <v>547</v>
      </c>
      <c r="B25" s="95"/>
    </row>
    <row r="26" spans="1:2" x14ac:dyDescent="0.25">
      <c r="A26" s="94"/>
      <c r="B26" s="95"/>
    </row>
    <row r="27" spans="1:2" ht="25.5" x14ac:dyDescent="0.25">
      <c r="A27" s="93" t="s">
        <v>548</v>
      </c>
      <c r="B27" s="95"/>
    </row>
    <row r="28" spans="1:2" x14ac:dyDescent="0.25">
      <c r="A28" s="94"/>
      <c r="B28" s="95"/>
    </row>
    <row r="29" spans="1:2" ht="51" x14ac:dyDescent="0.25">
      <c r="A29" s="93" t="s">
        <v>549</v>
      </c>
      <c r="B29" s="95"/>
    </row>
    <row r="30" spans="1:2" x14ac:dyDescent="0.25">
      <c r="A30" s="94"/>
      <c r="B30" s="95"/>
    </row>
    <row r="31" spans="1:2" x14ac:dyDescent="0.25">
      <c r="A31" s="93" t="s">
        <v>550</v>
      </c>
      <c r="B31" s="95"/>
    </row>
    <row r="32" spans="1:2" x14ac:dyDescent="0.25">
      <c r="A32" s="94"/>
      <c r="B32" s="95"/>
    </row>
    <row r="33" spans="1:2" ht="38.25" x14ac:dyDescent="0.25">
      <c r="A33" s="93" t="s">
        <v>551</v>
      </c>
      <c r="B33" s="95"/>
    </row>
    <row r="34" spans="1:2" x14ac:dyDescent="0.25">
      <c r="A34" s="94"/>
      <c r="B34" s="95"/>
    </row>
    <row r="35" spans="1:2" x14ac:dyDescent="0.25">
      <c r="A35" s="93" t="s">
        <v>552</v>
      </c>
      <c r="B35" s="95"/>
    </row>
    <row r="36" spans="1:2" x14ac:dyDescent="0.25">
      <c r="A36" s="94"/>
      <c r="B36" s="95"/>
    </row>
    <row r="37" spans="1:2" ht="63.75" x14ac:dyDescent="0.25">
      <c r="A37" s="93" t="s">
        <v>553</v>
      </c>
      <c r="B37" s="95"/>
    </row>
    <row r="38" spans="1:2" x14ac:dyDescent="0.25">
      <c r="A38" s="94"/>
      <c r="B38" s="95"/>
    </row>
    <row r="39" spans="1:2" ht="25.5" x14ac:dyDescent="0.25">
      <c r="A39" s="93" t="s">
        <v>554</v>
      </c>
      <c r="B39" s="95"/>
    </row>
    <row r="40" spans="1:2" x14ac:dyDescent="0.25">
      <c r="A40" s="94"/>
      <c r="B40" s="95"/>
    </row>
    <row r="41" spans="1:2" ht="76.5" x14ac:dyDescent="0.25">
      <c r="A41" s="93" t="s">
        <v>555</v>
      </c>
      <c r="B41" s="95"/>
    </row>
    <row r="42" spans="1:2" x14ac:dyDescent="0.25">
      <c r="A42" s="94"/>
      <c r="B42" s="95"/>
    </row>
    <row r="43" spans="1:2" ht="25.5" x14ac:dyDescent="0.25">
      <c r="A43" s="93" t="s">
        <v>556</v>
      </c>
      <c r="B43" s="95"/>
    </row>
    <row r="44" spans="1:2" x14ac:dyDescent="0.25">
      <c r="A44" s="94"/>
      <c r="B44" s="95"/>
    </row>
    <row r="45" spans="1:2" ht="25.5" x14ac:dyDescent="0.25">
      <c r="A45" s="93" t="s">
        <v>557</v>
      </c>
      <c r="B45" s="95"/>
    </row>
    <row r="46" spans="1:2" x14ac:dyDescent="0.25">
      <c r="A46" s="94"/>
      <c r="B46" s="95"/>
    </row>
    <row r="47" spans="1:2" ht="25.5" x14ac:dyDescent="0.25">
      <c r="A47" s="93" t="s">
        <v>558</v>
      </c>
      <c r="B47" s="95"/>
    </row>
    <row r="48" spans="1:2" x14ac:dyDescent="0.25">
      <c r="A48" s="94"/>
      <c r="B48" s="95"/>
    </row>
    <row r="49" spans="1:2" ht="25.5" x14ac:dyDescent="0.25">
      <c r="A49" s="93" t="s">
        <v>559</v>
      </c>
      <c r="B49" s="95"/>
    </row>
    <row r="50" spans="1:2" x14ac:dyDescent="0.25">
      <c r="A50" s="94"/>
      <c r="B50" s="95"/>
    </row>
    <row r="51" spans="1:2" ht="38.25" x14ac:dyDescent="0.25">
      <c r="A51" s="93" t="s">
        <v>560</v>
      </c>
      <c r="B51" s="95"/>
    </row>
    <row r="52" spans="1:2" x14ac:dyDescent="0.25">
      <c r="A52" s="94"/>
      <c r="B52" s="95"/>
    </row>
    <row r="53" spans="1:2" ht="25.5" x14ac:dyDescent="0.25">
      <c r="A53" s="93" t="s">
        <v>561</v>
      </c>
      <c r="B53" s="95"/>
    </row>
    <row r="54" spans="1:2" x14ac:dyDescent="0.25">
      <c r="A54" s="94"/>
      <c r="B54" s="95"/>
    </row>
    <row r="55" spans="1:2" ht="51" x14ac:dyDescent="0.25">
      <c r="A55" s="93" t="s">
        <v>562</v>
      </c>
      <c r="B55" s="95"/>
    </row>
    <row r="56" spans="1:2" x14ac:dyDescent="0.25">
      <c r="A56" s="94"/>
      <c r="B56" s="95"/>
    </row>
    <row r="57" spans="1:2" ht="25.5" x14ac:dyDescent="0.25">
      <c r="A57" s="93" t="s">
        <v>563</v>
      </c>
      <c r="B57" s="95"/>
    </row>
    <row r="58" spans="1:2" x14ac:dyDescent="0.25">
      <c r="A58" s="96"/>
      <c r="B58" s="95"/>
    </row>
    <row r="59" spans="1:2" x14ac:dyDescent="0.25">
      <c r="A59" s="93"/>
      <c r="B59" s="95"/>
    </row>
    <row r="60" spans="1:2" x14ac:dyDescent="0.25">
      <c r="A60" s="93"/>
      <c r="B60" s="95"/>
    </row>
    <row r="61" spans="1:2" x14ac:dyDescent="0.25">
      <c r="A61" s="93"/>
      <c r="B61" s="95"/>
    </row>
  </sheetData>
  <mergeCells count="1">
    <mergeCell ref="B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Nikolina Kostanjšek</cp:lastModifiedBy>
  <dcterms:created xsi:type="dcterms:W3CDTF">2023-02-10T06:51:49Z</dcterms:created>
  <dcterms:modified xsi:type="dcterms:W3CDTF">2025-01-29T15:07:07Z</dcterms:modified>
</cp:coreProperties>
</file>