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N:\Financije\BURZA FINANCIJSKE OBJAVE, PREDUJAM DIVID\2026\NEKONSOLIDIRANO 1Q2026\"/>
    </mc:Choice>
  </mc:AlternateContent>
  <xr:revisionPtr revIDLastSave="0" documentId="13_ncr:1_{1D60D4BF-8274-40FE-9434-E5AC40F37003}"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26" l="1"/>
  <c r="J13" i="26"/>
  <c r="K12" i="26"/>
  <c r="J12" i="26"/>
  <c r="H91" i="26"/>
  <c r="I91" i="26"/>
  <c r="I109" i="26" s="1"/>
  <c r="J91" i="26"/>
  <c r="J109" i="26" s="1"/>
  <c r="K91" i="26"/>
  <c r="K98" i="26"/>
  <c r="K109" i="26" s="1"/>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109" i="26" l="1"/>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<sst xmlns="http://schemas.openxmlformats.org/spreadsheetml/2006/main" count="537" uniqueCount="471">
  <si>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</si>
  <si>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</si>
  <si>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</si>
  <si>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</si>
  <si>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</si>
  <si>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</si>
  <si>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</si>
  <si>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</si>
  <si>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</si>
  <si>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</si>
  <si>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</si>
  <si>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</si>
  <si>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</si>
  <si>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</si>
  <si>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</si>
  <si>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</si>
  <si>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</si>
  <si>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</si>
  <si>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</si>
  <si>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</si>
  <si>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</si>
  <si>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</si>
  <si>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</si>
  <si>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</si>
  <si>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</si>
  <si>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</si>
  <si>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</si>
  <si>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</si>
  <si>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</si>
  <si>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</si>
  <si>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</si>
  <si>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</si>
  <si>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</si>
  <si>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</si>
  <si>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</si>
  <si>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</si>
  <si>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</si>
  <si>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</si>
  <si>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</si>
  <si>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</si>
  <si>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</si>
  <si>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</si>
  <si>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</si>
  <si>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</si>
  <si>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</si>
  <si>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</si>
  <si>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</si>
  <si>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</si>
  <si>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</si>
  <si>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</si>
  <si>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</si>
  <si>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</si>
  <si>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</si>
  <si>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</si>
  <si>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</si>
  <si>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</si>
  <si>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</si>
  <si>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</si>
  <si>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</si>
  <si>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</si>
  <si>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</si>
  <si>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</si>
  <si>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</si>
  <si>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</si>
  <si>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</si>
  <si>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</si>
  <si>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</si>
  <si>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</si>
  <si>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</si>
  <si>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</si>
  <si>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</si>
  <si>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</si>
  <si>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</si>
  <si>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</si>
  <si>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</si>
  <si>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</si>
  <si>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</si>
  <si>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</si>
  <si>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</si>
  <si>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</si>
  <si>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</si>
  <si>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</si>
  <si>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</si>
  <si>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</si>
  <si>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</si>
  <si>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</si>
  <si>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</si>
  <si>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</si>
  <si>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</si>
  <si>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</si>
  <si>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</si>
  <si>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</si>
  <si>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</si>
  <si>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</si>
  <si>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</si>
  <si>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</si>
  <si>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</si>
  <si>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</si>
  <si>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</si>
  <si>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</si>
  <si>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</si>
  <si>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</si>
  <si>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</si>
  <si>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</si>
  <si>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</si>
  <si>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</si>
  <si>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</si>
  <si>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</si>
  <si>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</si>
  <si>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</si>
  <si>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</si>
  <si>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</si>
  <si>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</si>
  <si>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</si>
  <si>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</si>
  <si>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</si>
  <si>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</si>
  <si>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</si>
  <si>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</si>
  <si>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</si>
  <si>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</si>
  <si>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</si>
  <si>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</si>
  <si>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</si>
  <si>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</si>
  <si>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</si>
  <si>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</si>
  <si>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</si>
  <si>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</si>
  <si>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</si>
  <si>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</si>
  <si>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</si>
  <si>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</si>
  <si>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</si>
  <si>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</si>
  <si>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</si>
  <si>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</si>
  <si>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</si>
  <si>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</si>
  <si>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</si>
  <si>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</si>
  <si>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</si>
  <si>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</si>
  <si>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</si>
  <si>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</si>
  <si>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</si>
  <si>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</si>
  <si>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</si>
  <si>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</si>
  <si>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</si>
  <si>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</si>
  <si>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</si>
  <si>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</si>
  <si>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</si>
  <si>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</si>
  <si>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</si>
  <si>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</si>
  <si>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</si>
  <si>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</si>
  <si>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</si>
  <si>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</si>
  <si>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</si>
  <si>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</si>
  <si>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</si>
  <si>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</si>
  <si>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</si>
  <si>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</si>
  <si>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</si>
  <si>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</si>
  <si>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</si>
  <si>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</si>
  <si>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</si>
  <si>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</si>
  <si>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</si>
  <si>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</si>
  <si>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</si>
  <si>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</si>
  <si>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</si>
  <si>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</si>
  <si>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</si>
  <si>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</si>
  <si>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</si>
  <si>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</si>
  <si>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</si>
  <si>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</si>
  <si>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</si>
  <si>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</si>
  <si>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</si>
  <si>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</si>
  <si>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</si>
  <si>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</si>
  <si>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</si>
  <si>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</si>
  <si>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</si>
  <si>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</si>
  <si>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</si>
  <si>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</si>
  <si>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</si>
  <si>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</si>
  <si>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</si>
  <si>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</si>
  <si>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</si>
  <si>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</si>
  <si>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</si>
  <si>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</si>
  <si>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</si>
  <si>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</si>
  <si>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</si>
  <si>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</si>
  <si>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</si>
  <si>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</si>
  <si>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</si>
  <si>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</si>
  <si>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</si>
  <si>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</si>
  <si>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</si>
  <si>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</si>
  <si>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</si>
  <si>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</si>
  <si>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</si>
  <si>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</si>
  <si>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</si>
  <si>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</si>
  <si>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</si>
  <si>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</si>
  <si>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</si>
  <si>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</si>
  <si>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</si>
  <si>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</si>
  <si>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</si>
  <si>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</si>
  <si>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</si>
  <si>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</si>
  <si>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</si>
  <si>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</si>
  <si>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</si>
  <si>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</si>
  <si>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</si>
  <si>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</si>
  <si>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</si>
  <si>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</si>
  <si>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</si>
  <si>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</si>
  <si>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</si>
  <si>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</si>
  <si>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</si>
  <si>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</si>
  <si>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</si>
  <si>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</si>
  <si>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</si>
  <si>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</si>
  <si>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</si>
  <si>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</si>
  <si>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</si>
  <si>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</si>
  <si>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</si>
  <si>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</si>
  <si>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</si>
  <si>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</si>
  <si>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</si>
  <si>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</si>
  <si>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</si>
  <si>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</si>
  <si>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</si>
  <si>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</si>
  <si>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</si>
  <si>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</si>
  <si>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</si>
  <si>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</si>
  <si>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</si>
  <si>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</si>
  <si>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</si>
  <si>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</si>
  <si>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</si>
  <si>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</si>
  <si>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</si>
  <si>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</si>
  <si>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</si>
  <si>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</si>
  <si>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</si>
  <si>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</si>
  <si>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</si>
  <si>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</si>
  <si>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</si>
  <si>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</si>
  <si>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</si>
  <si>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</si>
  <si>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</si>
  <si>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</si>
  <si>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</si>
  <si>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</si>
  <si>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</si>
  <si>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</si>
  <si>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</si>
  <si>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</si>
  <si>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</si>
  <si>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</si>
  <si>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</si>
  <si>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</si>
  <si>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</si>
  <si>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</si>
  <si>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</si>
  <si>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</si>
  <si>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</si>
  <si>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</si>
  <si>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</si>
  <si>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</si>
  <si>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</si>
  <si>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</si>
  <si>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</si>
  <si>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</si>
  <si>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</si>
  <si>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</si>
  <si>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</si>
  <si>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</si>
  <si>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</si>
  <si>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</si>
  <si>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</si>
  <si>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</si>
  <si>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</si>
  <si>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</si>
  <si>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</si>
  <si>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</si>
  <si>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</si>
  <si>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</si>
  <si>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</si>
  <si>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</si>
  <si>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</si>
  <si>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</si>
  <si>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</si>
  <si>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</si>
  <si>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</si>
  <si>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</si>
  <si>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</si>
  <si>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</si>
  <si>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</si>
  <si>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</si>
  <si>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</si>
  <si>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</si>
  <si>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</si>
  <si>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</si>
  <si>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</si>
  <si>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</si>
  <si>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</si>
  <si>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</si>
  <si>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</si>
  <si>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</si>
  <si>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</si>
  <si>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</si>
  <si>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</si>
  <si>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</si>
  <si>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</si>
  <si>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</si>
  <si>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</si>
  <si>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</si>
  <si>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</si>
  <si>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</si>
  <si>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</si>
  <si>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</si>
  <si>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</si>
  <si>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</si>
  <si>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</si>
  <si>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</si>
  <si>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</si>
  <si>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</si>
  <si>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</si>
  <si>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</si>
  <si>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</si>
  <si>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</si>
  <si>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</si>
  <si>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</si>
  <si>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</si>
  <si>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</si>
  <si>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</si>
  <si>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</si>
  <si>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</si>
  <si>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</si>
  <si>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</si>
  <si>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</si>
  <si>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</si>
  <si>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</si>
  <si>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</si>
  <si>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</si>
  <si>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</si>
  <si>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</si>
  <si>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</si>
  <si>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</si>
  <si>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</si>
  <si>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</si>
  <si>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</si>
  <si>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</si>
  <si>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</si>
  <si>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</si>
  <si>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</si>
  <si>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</si>
  <si>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</si>
  <si>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</si>
  <si>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</si>
  <si>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</si>
  <si>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</si>
  <si>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</si>
  <si>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</si>
  <si>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</si>
  <si>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</si>
  <si>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</si>
  <si>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</si>
  <si>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</si>
  <si>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</si>
  <si>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</si>
  <si>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</si>
  <si>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</si>
  <si>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</si>
  <si>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</si>
  <si>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</si>
  <si>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</si>
  <si>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</si>
  <si>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</si>
  <si>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</si>
  <si>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</si>
  <si>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</si>
  <si>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</si>
  <si>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</si>
  <si>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</si>
  <si>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</si>
  <si>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</si>
  <si>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</si>
  <si>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</si>
  <si>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</si>
  <si>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</si>
  <si>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</si>
  <si>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</si>
  <si>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</si>
  <si>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</si>
  <si>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</si>
  <si>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</si>
  <si>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</si>
  <si>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</si>
  <si>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</si>
  <si>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</si>
  <si>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</si>
  <si>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</si>
  <si>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</si>
  <si>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</si>
  <si>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</si>
  <si>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</si>
  <si>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</si>
  <si>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</si>
  <si>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</si>
  <si>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</si>
  <si>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</si>
  <si>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</si>
  <si>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u razdoblju 01.01.2026. do 31.03.2026.</t>
  </si>
  <si>
    <t>Obveznik: JADROAGENT D.D.</t>
  </si>
  <si>
    <t>stanje na dan 31.03.2026.</t>
  </si>
  <si>
    <t>Obveznik:JADROAGENT D.D.</t>
  </si>
  <si>
    <t>01.01.2026.</t>
  </si>
  <si>
    <t>31.03.2026.</t>
  </si>
  <si>
    <t>03334309</t>
  </si>
  <si>
    <t>HR</t>
  </si>
  <si>
    <t>040005097</t>
  </si>
  <si>
    <t>95976200516</t>
  </si>
  <si>
    <t>2102</t>
  </si>
  <si>
    <t>74780000L0G8TVPEPY23</t>
  </si>
  <si>
    <t>JADROAGENT D.D.</t>
  </si>
  <si>
    <t>RIJEKA</t>
  </si>
  <si>
    <t>TRG IVANA KOBLERA 2</t>
  </si>
  <si>
    <t>sabina.delpin@jadroagent.hr</t>
  </si>
  <si>
    <t>www.jadroagent.hr</t>
  </si>
  <si>
    <t>DELPIN SABINA</t>
  </si>
  <si>
    <t>051 780 702</t>
  </si>
  <si>
    <r>
      <t xml:space="preserve">BILJEŠKE UZ FINANCIJSKE IZVJEŠTAJE - TFI
(koji se sastavljaju za tromjesečna razdoblja)
Naziv izdavatelja:   </t>
    </r>
    <r>
      <rPr>
        <sz val="10"/>
        <color theme="8" tint="-0.249977111117893"/>
        <rFont val="Arial"/>
        <family val="2"/>
        <charset val="238"/>
      </rPr>
      <t>JADROAGENT D.D</t>
    </r>
    <r>
      <rPr>
        <sz val="10"/>
        <rFont val="Arial"/>
        <family val="2"/>
        <charset val="238"/>
      </rPr>
      <t xml:space="preserve">.
OIB:   </t>
    </r>
    <r>
      <rPr>
        <sz val="10"/>
        <color theme="8" tint="-0.249977111117893"/>
        <rFont val="Arial"/>
        <family val="2"/>
        <charset val="238"/>
      </rPr>
      <t xml:space="preserve">95976200516
</t>
    </r>
    <r>
      <rPr>
        <sz val="10"/>
        <rFont val="Arial"/>
        <family val="2"/>
        <charset val="238"/>
      </rPr>
      <t xml:space="preserve">
Izvještajno razdoblje: </t>
    </r>
    <r>
      <rPr>
        <sz val="10"/>
        <color theme="8" tint="-0.249977111117893"/>
        <rFont val="Arial"/>
        <family val="2"/>
        <charset val="238"/>
      </rPr>
      <t xml:space="preserve">01.01.2026. - 31.03.2026.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t>
    </r>
    <r>
      <rPr>
        <sz val="10"/>
        <color theme="8" tint="-0.249977111117893"/>
        <rFont val="Arial"/>
        <family val="2"/>
        <charset val="238"/>
      </rPr>
      <t xml:space="preserve">Pristup posljednjim godišnjim financijskim izvještajima omogućen je na stranicama Društva; https://www.jadroagent.hr
</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8" tint="-0.249977111117893"/>
        <rFont val="Arial"/>
        <family val="2"/>
        <charset val="238"/>
      </rPr>
      <t>Financijski izvještaji Društva za razdoblje završeno 31. ožujka 2026. godine sastavljeni su sukladno Međunarodnom računovodstvenom standardu 34 - Financijsko izvještavanje tijekom godine ne uključuju sve podatke i objave koji su obvezni za godišnje financijske izvještaje. Financijski izvještaji pripremljeni su temeljem istih računovodstvenih politika, prikaza i metoda izračuna koje su korištene prilikom pripreme godišnjih financijskih izvještaja Društva na dan 31. prosinca 2025. godine.</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8" tint="-0.249977111117893"/>
        <rFont val="Arial"/>
        <family val="2"/>
        <charset val="238"/>
      </rPr>
      <t xml:space="preserve">Društvo ne obavlja djelatnost sezonske prirode. </t>
    </r>
    <r>
      <rPr>
        <sz val="10"/>
        <rFont val="Arial"/>
        <family val="2"/>
        <charset val="238"/>
      </rPr>
      <t xml:space="preserv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8" tint="-0.249977111117893"/>
        <rFont val="Arial"/>
        <family val="2"/>
        <charset val="238"/>
      </rPr>
      <t xml:space="preserve">JADROAGENT međunarodna pomorska i prometna agencija, d. d. Jadroagent d.d., Trg Ivana Koblera 2, 51000 Rijeka, Hrvatska, Matični broj 03334309, OIB 95976200516 </t>
    </r>
    <r>
      <rPr>
        <sz val="10"/>
        <rFont val="Arial"/>
        <family val="2"/>
        <charset val="238"/>
      </rPr>
      <t xml:space="preserve">
2. usvojene računovodstvene politike (samo naznaku je li došlo do promjene u odnosu na prethodno razdoblje)</t>
    </r>
    <r>
      <rPr>
        <sz val="10"/>
        <color theme="8" tint="-0.249977111117893"/>
        <rFont val="Arial"/>
        <family val="2"/>
        <charset val="238"/>
      </rPr>
      <t xml:space="preserve"> Računovodstvene politike nisu se mijenjale u odnosu na godišnje financijske izvještaje Društva na dan 31. prosinca 2025. godine.
</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8" tint="-0.249977111117893"/>
        <rFont val="Arial"/>
        <family val="2"/>
        <charset val="238"/>
      </rPr>
      <t>Nepredviđenih izdataka niti financijskih obveza i jamstava poduzetnik nije bilježio u razmatranom periodu, a koji nisu uključeni u bilancu.</t>
    </r>
    <r>
      <rPr>
        <sz val="10"/>
        <rFont val="Arial"/>
        <family val="2"/>
        <charset val="238"/>
      </rPr>
      <t xml:space="preserve">
4. iznos i prirodu pojedinih stavki prihoda ili rashoda izuzetne veličine ili pojave </t>
    </r>
    <r>
      <rPr>
        <sz val="10"/>
        <color theme="8" tint="-0.249977111117893"/>
        <rFont val="Arial"/>
        <family val="2"/>
        <charset val="238"/>
      </rPr>
      <t>Prihodi i rashodi detaljno su obrađeni u sklopu pdf izvještaja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8" tint="-0.249977111117893"/>
        <rFont val="Arial"/>
        <family val="2"/>
        <charset val="238"/>
      </rPr>
      <t xml:space="preserve"> Dugovanje u iznosu od 4.500.000,33 eura odnosi se na dugoročne kredite primljene od komercijalne banke i HBORa, s dospijećem nakon više od pet godina. Navedeni krediti osigurani su pravom zaloga na nekretninama, vrijednosnim papirima te izdanim zadužnicama.
</t>
    </r>
    <r>
      <rPr>
        <sz val="10"/>
        <rFont val="Arial"/>
        <family val="2"/>
        <charset val="238"/>
      </rPr>
      <t xml:space="preserve">
6. prosječan broj zaposlenih tijekom tekućeg razdoblja </t>
    </r>
    <r>
      <rPr>
        <sz val="10"/>
        <color theme="8" tint="-0.249977111117893"/>
        <rFont val="Arial"/>
        <family val="2"/>
        <charset val="238"/>
      </rPr>
      <t>Prosječan broj zaposlenih u razdoblju do 31. ožujka 2026. godine  je 122 radnika.</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8" tint="-0.249977111117893"/>
        <rFont val="Arial"/>
        <family val="2"/>
        <charset val="238"/>
      </rPr>
      <t xml:space="preserve">Društvo nije kapitaliziralo trošak plaće tijekom promatranog razdoblja.
</t>
    </r>
    <r>
      <rPr>
        <sz val="10"/>
        <rFont val="Arial"/>
        <family val="2"/>
        <charset val="238"/>
      </rPr>
      <t xml:space="preserve">
8. ako su u bilanci priznata rezerviranja za odgođeni porez, stanja odgođenog poreza na kraju poslovne godine i kretanja tih stanja tijekom poslovne godine </t>
    </r>
    <r>
      <rPr>
        <sz val="10"/>
        <color theme="8" tint="-0.249977111117893"/>
        <rFont val="Arial"/>
        <family val="2"/>
        <charset val="238"/>
      </rPr>
      <t>Pozicija odgođene porezne</t>
    </r>
    <r>
      <rPr>
        <sz val="10"/>
        <rFont val="Arial"/>
        <family val="2"/>
        <charset val="238"/>
      </rPr>
      <t xml:space="preserve"> </t>
    </r>
    <r>
      <rPr>
        <sz val="10"/>
        <color theme="8" tint="-0.249977111117893"/>
        <rFont val="Arial"/>
        <family val="2"/>
        <charset val="238"/>
      </rPr>
      <t>obveze za odgođeni porez po osnovu svođenja na fer vrijednost dugotrajne financijske imovine iznosi 292 tis eura.</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8" tint="-0.249977111117893"/>
        <rFont val="Arial"/>
        <family val="2"/>
        <charset val="238"/>
      </rPr>
      <t>Društvo drži 50% udjela u kapitalu u poduzeću Atlantska pomorska agencija d.o.o., a navedeno poduzeće ne objavljuje svoju bilancu i nije pod kontrolom drugog poduzetnika.</t>
    </r>
    <r>
      <rPr>
        <sz val="10"/>
        <rFont val="Arial"/>
        <family val="2"/>
        <charset val="238"/>
      </rPr>
      <t xml:space="preserve">
10. broj i nominalnu vrijednost, ili ako ne postoji nominalna vrijednost, knjigovodstvenu vrijednost dionica ili udjela upisanih tijekom poslovne godine u okviru odobrenog kapitala</t>
    </r>
    <r>
      <rPr>
        <sz val="10"/>
        <color theme="8" tint="-0.249977111117893"/>
        <rFont val="Arial"/>
        <family val="2"/>
        <charset val="238"/>
      </rPr>
      <t xml:space="preserve"> Društvo raspolaže s 110.845 dionica nominalne vrijednosti 60,00 eura.  </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8" tint="-0.249977111117893"/>
        <rFont val="Arial"/>
        <family val="2"/>
        <charset val="238"/>
      </rPr>
      <t xml:space="preserve">Tijekom izvještajnog perioda nije bilo navedenih vrijednosnica ili prava.
</t>
    </r>
    <r>
      <rPr>
        <sz val="10"/>
        <rFont val="Arial"/>
        <family val="2"/>
        <charset val="238"/>
      </rPr>
      <t xml:space="preserve">
12. naziv, sjedište te pravni oblik svakog poduzetnika u kojemu poduzetnik ima neograničenu odgovornost</t>
    </r>
    <r>
      <rPr>
        <sz val="10"/>
        <color theme="8" tint="-0.249977111117893"/>
        <rFont val="Arial"/>
        <family val="2"/>
        <charset val="238"/>
      </rPr>
      <t xml:space="preserve"> Jadroagent logistika d.o.o.; Kukuljanovo 336B; Kukuljanovo</t>
    </r>
    <r>
      <rPr>
        <sz val="10"/>
        <rFont val="Arial"/>
        <family val="2"/>
        <charset val="238"/>
      </rPr>
      <t xml:space="preserve">
13. naziv i sjedište poduzetnika koji sastavlja tromjesečni konsolidirani financijski izvještaj najveće grupe poduzetnika u kojoj poduzetnik sudjeluje kao kontrolirani član</t>
    </r>
    <r>
      <rPr>
        <sz val="10"/>
        <color theme="8" tint="-0.249977111117893"/>
        <rFont val="Arial"/>
        <family val="2"/>
        <charset val="238"/>
      </rPr>
      <t xml:space="preserve"> grupe JADROAGENT D.D. sastavlja konsolidirani izvještaj. Kontrolirano društvo je JADROAGENT LOGISTIKA d.o.o.</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Sukladno točci 13. 
15. mjesto na kojem je moguće dobiti primjerke tromjesečnih konsolidiranih financijskih izvještaja iz točaka 13. i 14., pod uvjetom da su dostupni </t>
    </r>
    <r>
      <rPr>
        <sz val="10"/>
        <color theme="8" tint="-0.249977111117893"/>
        <rFont val="Arial"/>
        <family val="2"/>
        <charset val="238"/>
      </rPr>
      <t xml:space="preserve">www.jadroagent.hr </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r>
      <rPr>
        <sz val="10"/>
        <color theme="8" tint="-0.249977111117893"/>
        <rFont val="Arial"/>
        <family val="2"/>
        <charset val="238"/>
      </rPr>
      <t xml:space="preserve"> Nije bilo navedenih aranžmana u izvještajnom razdoblju</t>
    </r>
    <r>
      <rPr>
        <sz val="10"/>
        <rFont val="Arial"/>
        <family val="2"/>
        <charset val="238"/>
      </rPr>
      <t>.
17. prirodu i financijski učinak značajnih događaja koji su nastupili nakon datuma bilance i nisu odraženi u računu dobiti i gubitka ili bilanci</t>
    </r>
    <r>
      <rPr>
        <sz val="10"/>
        <color theme="8" tint="-0.249977111117893"/>
        <rFont val="Arial"/>
        <family val="2"/>
        <charset val="238"/>
      </rPr>
      <t xml:space="preserve"> Obrađeno u sklopu pdf izvještaja.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</si>
</sst>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8" tint="-0.24997711111789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alignment vertical="top"/>
    </xf>
    <xf numFmtId="0" fontId="2" fillId="0" borderId="0"/>
    <xf numFmtId="0" fontId="2"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10">
    <cellStyle name="Hyperlink 2" xfId="2" xr:uid="{00000000-0005-0000-0000-000000000000}"/>
    <cellStyle name="Normal" xfId="0" builtinId="0"/>
    <cellStyle name="Normal 2" xfId="3" xr:uid="{00000000-0005-0000-0000-000002000000}"/>
    <cellStyle name="Normal 2 2" xfId="5" xr:uid="{00000000-0005-0000-0000-000003000000}"/>
    <cellStyle name="Normal 2 2 2" xfId="7" xr:uid="{8CC3BCD7-496E-4C7D-ADA3-6291F321F28E}"/>
    <cellStyle name="Normal 3" xfId="4" xr:uid="{00000000-0005-0000-0000-000004000000}"/>
    <cellStyle name="Normal 43 2" xfId="8" xr:uid="{6B57BE40-F7E9-4DD2-8C7B-02D4876F50DC}"/>
    <cellStyle name="Normal 45 2" xfId="9" xr:uid="{A7B53E54-BAC5-4F41-94A2-B237CC5AACEC}"/>
    <cellStyle name="Normal 83" xfId="6" xr:uid="{59CA13D5-DD74-43A1-AE04-CDD9FD64218B}"/>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topLeftCell="A43" zoomScaleNormal="100" zoomScaleSheetLayoutView="100" workbookViewId="0">
      <selection activeCell="P64" sqref="P64"/>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t="s">
        <v>455</v>
      </c>
      <c r="F4" s="131"/>
      <c r="G4" s="56" t="s">
        <v>0</v>
      </c>
      <c r="H4" s="130" t="s">
        <v>456</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330</v>
      </c>
      <c r="B10" s="143"/>
      <c r="C10" s="143"/>
      <c r="D10" s="143"/>
      <c r="E10" s="143"/>
      <c r="F10" s="143"/>
      <c r="G10" s="143"/>
      <c r="H10" s="143"/>
      <c r="I10" s="143"/>
      <c r="J10" s="66"/>
    </row>
    <row r="11" spans="1:20" ht="24.6" customHeight="1" x14ac:dyDescent="0.25">
      <c r="A11" s="144" t="s">
        <v>307</v>
      </c>
      <c r="B11" s="145"/>
      <c r="C11" s="137" t="s">
        <v>457</v>
      </c>
      <c r="D11" s="138"/>
      <c r="E11" s="67"/>
      <c r="F11" s="146" t="s">
        <v>331</v>
      </c>
      <c r="G11" s="136"/>
      <c r="H11" s="147" t="s">
        <v>458</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459</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460</v>
      </c>
      <c r="D15" s="138"/>
      <c r="E15" s="155"/>
      <c r="F15" s="156"/>
      <c r="G15" s="73" t="s">
        <v>332</v>
      </c>
      <c r="H15" s="147" t="s">
        <v>462</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333</v>
      </c>
      <c r="C17" s="137" t="s">
        <v>461</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463</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51000</v>
      </c>
      <c r="D21" s="148"/>
      <c r="E21" s="141"/>
      <c r="F21" s="141"/>
      <c r="G21" s="152" t="s">
        <v>464</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465</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466</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467</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121</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335</v>
      </c>
      <c r="D31" s="162" t="s">
        <v>334</v>
      </c>
      <c r="E31" s="163"/>
      <c r="F31" s="163"/>
      <c r="G31" s="163"/>
      <c r="H31" s="70"/>
      <c r="I31" s="81" t="s">
        <v>335</v>
      </c>
      <c r="J31" s="82" t="s">
        <v>336</v>
      </c>
    </row>
    <row r="32" spans="1:10" x14ac:dyDescent="0.25">
      <c r="A32" s="144"/>
      <c r="B32" s="151"/>
      <c r="C32" s="83"/>
      <c r="D32" s="56"/>
      <c r="E32" s="156"/>
      <c r="F32" s="156"/>
      <c r="G32" s="156"/>
      <c r="H32" s="156"/>
      <c r="I32" s="79"/>
      <c r="J32" s="80"/>
    </row>
    <row r="33" spans="1:10" x14ac:dyDescent="0.25">
      <c r="A33" s="144" t="s">
        <v>324</v>
      </c>
      <c r="B33" s="151"/>
      <c r="C33" s="18" t="s">
        <v>338</v>
      </c>
      <c r="D33" s="162" t="s">
        <v>337</v>
      </c>
      <c r="E33" s="163"/>
      <c r="F33" s="163"/>
      <c r="G33" s="163"/>
      <c r="H33" s="76"/>
      <c r="I33" s="81" t="s">
        <v>338</v>
      </c>
      <c r="J33" s="82" t="s">
        <v>339</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340</v>
      </c>
    </row>
    <row r="49" spans="1:10" x14ac:dyDescent="0.25">
      <c r="A49" s="85"/>
      <c r="B49" s="77"/>
      <c r="C49" s="77"/>
      <c r="D49" s="70"/>
      <c r="E49" s="141"/>
      <c r="F49" s="141"/>
      <c r="G49" s="168"/>
      <c r="H49" s="168"/>
      <c r="I49" s="70"/>
      <c r="J49" s="86" t="s">
        <v>341</v>
      </c>
    </row>
    <row r="50" spans="1:10" ht="14.45" customHeight="1" x14ac:dyDescent="0.25">
      <c r="A50" s="135" t="s">
        <v>317</v>
      </c>
      <c r="B50" s="146"/>
      <c r="C50" s="147" t="s">
        <v>341</v>
      </c>
      <c r="D50" s="148"/>
      <c r="E50" s="174" t="s">
        <v>342</v>
      </c>
      <c r="F50" s="175"/>
      <c r="G50" s="152"/>
      <c r="H50" s="153"/>
      <c r="I50" s="153"/>
      <c r="J50" s="154"/>
    </row>
    <row r="51" spans="1:10" x14ac:dyDescent="0.25">
      <c r="A51" s="85"/>
      <c r="B51" s="77"/>
      <c r="C51" s="168"/>
      <c r="D51" s="168"/>
      <c r="E51" s="141"/>
      <c r="F51" s="141"/>
      <c r="G51" s="176" t="s">
        <v>343</v>
      </c>
      <c r="H51" s="176"/>
      <c r="I51" s="176"/>
      <c r="J51" s="63"/>
    </row>
    <row r="52" spans="1:10" ht="13.9" customHeight="1" x14ac:dyDescent="0.25">
      <c r="A52" s="135" t="s">
        <v>318</v>
      </c>
      <c r="B52" s="146"/>
      <c r="C52" s="152" t="s">
        <v>468</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469</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466</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344</v>
      </c>
      <c r="B58" s="146"/>
      <c r="C58" s="177"/>
      <c r="D58" s="178"/>
      <c r="E58" s="178"/>
      <c r="F58" s="178"/>
      <c r="G58" s="178"/>
      <c r="H58" s="178"/>
      <c r="I58" s="178"/>
      <c r="J58" s="179"/>
    </row>
    <row r="59" spans="1:10" ht="14.45" customHeight="1" x14ac:dyDescent="0.25">
      <c r="A59" s="69"/>
      <c r="B59" s="70"/>
      <c r="C59" s="180" t="s">
        <v>345</v>
      </c>
      <c r="D59" s="180"/>
      <c r="E59" s="180"/>
      <c r="F59" s="180"/>
      <c r="G59" s="70"/>
      <c r="H59" s="70"/>
      <c r="I59" s="70"/>
      <c r="J59" s="72"/>
    </row>
    <row r="60" spans="1:10" x14ac:dyDescent="0.25">
      <c r="A60" s="135" t="s">
        <v>346</v>
      </c>
      <c r="B60" s="146"/>
      <c r="C60" s="177"/>
      <c r="D60" s="178"/>
      <c r="E60" s="178"/>
      <c r="F60" s="178"/>
      <c r="G60" s="178"/>
      <c r="H60" s="178"/>
      <c r="I60" s="178"/>
      <c r="J60" s="179"/>
    </row>
    <row r="61" spans="1:10" ht="14.45" customHeight="1" x14ac:dyDescent="0.25">
      <c r="A61" s="87"/>
      <c r="B61" s="88"/>
      <c r="C61" s="181" t="s">
        <v>347</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08" zoomScaleNormal="100" zoomScaleSheetLayoutView="100" workbookViewId="0">
      <selection activeCell="P26" sqref="P26"/>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453</v>
      </c>
      <c r="B2" s="188"/>
      <c r="C2" s="188"/>
      <c r="D2" s="188"/>
      <c r="E2" s="188"/>
      <c r="F2" s="188"/>
      <c r="G2" s="188"/>
      <c r="H2" s="188"/>
      <c r="I2" s="188"/>
    </row>
    <row r="3" spans="1:9" x14ac:dyDescent="0.2">
      <c r="A3" s="189" t="s">
        <v>442</v>
      </c>
      <c r="B3" s="189"/>
      <c r="C3" s="189"/>
      <c r="D3" s="189"/>
      <c r="E3" s="189"/>
      <c r="F3" s="189"/>
      <c r="G3" s="189"/>
      <c r="H3" s="189"/>
      <c r="I3" s="189"/>
    </row>
    <row r="4" spans="1:9" x14ac:dyDescent="0.2">
      <c r="A4" s="190" t="s">
        <v>454</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18581142.309999999</v>
      </c>
      <c r="I9" s="91">
        <f>I10+I17+I27+I38+I43</f>
        <v>18189148.420000002</v>
      </c>
    </row>
    <row r="10" spans="1:9" ht="12.75" customHeight="1" x14ac:dyDescent="0.2">
      <c r="A10" s="183" t="s">
        <v>5</v>
      </c>
      <c r="B10" s="183"/>
      <c r="C10" s="183"/>
      <c r="D10" s="183"/>
      <c r="E10" s="183"/>
      <c r="F10" s="183"/>
      <c r="G10" s="8">
        <v>3</v>
      </c>
      <c r="H10" s="91">
        <f>H11+H12+H13+H14+H15+H16</f>
        <v>49553.02</v>
      </c>
      <c r="I10" s="91">
        <f>I11+I12+I13+I14+I15+I16</f>
        <v>46022.05</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49553.02</v>
      </c>
      <c r="I12" s="90">
        <v>46022.05</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3" t="s">
        <v>12</v>
      </c>
      <c r="B17" s="183"/>
      <c r="C17" s="183"/>
      <c r="D17" s="183"/>
      <c r="E17" s="183"/>
      <c r="F17" s="183"/>
      <c r="G17" s="8">
        <v>10</v>
      </c>
      <c r="H17" s="91">
        <f>H18+H19+H20+H21+H22+H23+H24+H25+H26</f>
        <v>15715610.35</v>
      </c>
      <c r="I17" s="91">
        <f>I18+I19+I20+I21+I22+I23+I24+I25+I26</f>
        <v>15324130.619999999</v>
      </c>
    </row>
    <row r="18" spans="1:9" ht="12.75" customHeight="1" x14ac:dyDescent="0.2">
      <c r="A18" s="182" t="s">
        <v>13</v>
      </c>
      <c r="B18" s="182"/>
      <c r="C18" s="182"/>
      <c r="D18" s="182"/>
      <c r="E18" s="182"/>
      <c r="F18" s="182"/>
      <c r="G18" s="7">
        <v>11</v>
      </c>
      <c r="H18" s="90">
        <v>2251782.73</v>
      </c>
      <c r="I18" s="90">
        <v>2251782.73</v>
      </c>
    </row>
    <row r="19" spans="1:9" ht="12.75" customHeight="1" x14ac:dyDescent="0.2">
      <c r="A19" s="182" t="s">
        <v>14</v>
      </c>
      <c r="B19" s="182"/>
      <c r="C19" s="182"/>
      <c r="D19" s="182"/>
      <c r="E19" s="182"/>
      <c r="F19" s="182"/>
      <c r="G19" s="7">
        <v>12</v>
      </c>
      <c r="H19" s="90">
        <v>12488906.880000001</v>
      </c>
      <c r="I19" s="90">
        <v>12380821.48</v>
      </c>
    </row>
    <row r="20" spans="1:9" ht="12.75" customHeight="1" x14ac:dyDescent="0.2">
      <c r="A20" s="182" t="s">
        <v>15</v>
      </c>
      <c r="B20" s="182"/>
      <c r="C20" s="182"/>
      <c r="D20" s="182"/>
      <c r="E20" s="182"/>
      <c r="F20" s="182"/>
      <c r="G20" s="7">
        <v>13</v>
      </c>
      <c r="H20" s="90">
        <v>44214.77</v>
      </c>
      <c r="I20" s="90">
        <v>54888.38</v>
      </c>
    </row>
    <row r="21" spans="1:9" ht="12.75" customHeight="1" x14ac:dyDescent="0.2">
      <c r="A21" s="182" t="s">
        <v>16</v>
      </c>
      <c r="B21" s="182"/>
      <c r="C21" s="182"/>
      <c r="D21" s="182"/>
      <c r="E21" s="182"/>
      <c r="F21" s="182"/>
      <c r="G21" s="7">
        <v>14</v>
      </c>
      <c r="H21" s="90">
        <v>249311.58</v>
      </c>
      <c r="I21" s="90">
        <v>230611.46</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173157.79</v>
      </c>
      <c r="I23" s="90">
        <v>163109.29</v>
      </c>
    </row>
    <row r="24" spans="1:9" ht="12.75" customHeight="1" x14ac:dyDescent="0.2">
      <c r="A24" s="182" t="s">
        <v>19</v>
      </c>
      <c r="B24" s="182"/>
      <c r="C24" s="182"/>
      <c r="D24" s="182"/>
      <c r="E24" s="182"/>
      <c r="F24" s="182"/>
      <c r="G24" s="7">
        <v>17</v>
      </c>
      <c r="H24" s="90">
        <v>51613.25</v>
      </c>
      <c r="I24" s="90">
        <v>51613.25</v>
      </c>
    </row>
    <row r="25" spans="1:9" ht="12.75" customHeight="1" x14ac:dyDescent="0.2">
      <c r="A25" s="182" t="s">
        <v>20</v>
      </c>
      <c r="B25" s="182"/>
      <c r="C25" s="182"/>
      <c r="D25" s="182"/>
      <c r="E25" s="182"/>
      <c r="F25" s="182"/>
      <c r="G25" s="7">
        <v>18</v>
      </c>
      <c r="H25" s="90">
        <v>40481.370000000003</v>
      </c>
      <c r="I25" s="90">
        <v>40481.370000000003</v>
      </c>
    </row>
    <row r="26" spans="1:9" ht="12.75" customHeight="1" x14ac:dyDescent="0.2">
      <c r="A26" s="182" t="s">
        <v>21</v>
      </c>
      <c r="B26" s="182"/>
      <c r="C26" s="182"/>
      <c r="D26" s="182"/>
      <c r="E26" s="182"/>
      <c r="F26" s="182"/>
      <c r="G26" s="7">
        <v>19</v>
      </c>
      <c r="H26" s="90">
        <v>416141.98</v>
      </c>
      <c r="I26" s="90">
        <v>150822.66</v>
      </c>
    </row>
    <row r="27" spans="1:9" ht="12.75" customHeight="1" x14ac:dyDescent="0.2">
      <c r="A27" s="183" t="s">
        <v>22</v>
      </c>
      <c r="B27" s="183"/>
      <c r="C27" s="183"/>
      <c r="D27" s="183"/>
      <c r="E27" s="183"/>
      <c r="F27" s="183"/>
      <c r="G27" s="8">
        <v>20</v>
      </c>
      <c r="H27" s="91">
        <f>SUM(H28:H37)</f>
        <v>2815978.94</v>
      </c>
      <c r="I27" s="91">
        <f>SUM(I28:I37)</f>
        <v>2818995.75</v>
      </c>
    </row>
    <row r="28" spans="1:9" ht="12.75" customHeight="1" x14ac:dyDescent="0.2">
      <c r="A28" s="182" t="s">
        <v>23</v>
      </c>
      <c r="B28" s="182"/>
      <c r="C28" s="182"/>
      <c r="D28" s="182"/>
      <c r="E28" s="182"/>
      <c r="F28" s="182"/>
      <c r="G28" s="7">
        <v>21</v>
      </c>
      <c r="H28" s="90">
        <v>5000</v>
      </c>
      <c r="I28" s="90">
        <v>5000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62893.97</v>
      </c>
      <c r="I30" s="90">
        <v>54862.98</v>
      </c>
    </row>
    <row r="31" spans="1:9" ht="24" customHeight="1" x14ac:dyDescent="0.2">
      <c r="A31" s="182" t="s">
        <v>26</v>
      </c>
      <c r="B31" s="182"/>
      <c r="C31" s="182"/>
      <c r="D31" s="182"/>
      <c r="E31" s="182"/>
      <c r="F31" s="182"/>
      <c r="G31" s="7">
        <v>24</v>
      </c>
      <c r="H31" s="90">
        <v>176902.78</v>
      </c>
      <c r="I31" s="90">
        <v>176902.78</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2545152.2200000002</v>
      </c>
      <c r="I34" s="90">
        <v>2545152.2200000002</v>
      </c>
    </row>
    <row r="35" spans="1:9" ht="12.75" customHeight="1" x14ac:dyDescent="0.2">
      <c r="A35" s="182" t="s">
        <v>30</v>
      </c>
      <c r="B35" s="182"/>
      <c r="C35" s="182"/>
      <c r="D35" s="182"/>
      <c r="E35" s="182"/>
      <c r="F35" s="182"/>
      <c r="G35" s="7">
        <v>28</v>
      </c>
      <c r="H35" s="90">
        <v>26029.97</v>
      </c>
      <c r="I35" s="90">
        <v>37077.769999999997</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8119349.1699999999</v>
      </c>
      <c r="I44" s="91">
        <f>I45+I53+I60+I70</f>
        <v>12476794.119999999</v>
      </c>
    </row>
    <row r="45" spans="1:9" ht="12.75" customHeight="1" x14ac:dyDescent="0.2">
      <c r="A45" s="183" t="s">
        <v>39</v>
      </c>
      <c r="B45" s="183"/>
      <c r="C45" s="183"/>
      <c r="D45" s="183"/>
      <c r="E45" s="183"/>
      <c r="F45" s="183"/>
      <c r="G45" s="8">
        <v>38</v>
      </c>
      <c r="H45" s="91">
        <f>SUM(H46:H52)</f>
        <v>0</v>
      </c>
      <c r="I45" s="91">
        <f>SUM(I46:I52)</f>
        <v>0</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4570676.9000000004</v>
      </c>
      <c r="I53" s="91">
        <f>SUM(I54:I59)</f>
        <v>4788966.25</v>
      </c>
    </row>
    <row r="54" spans="1:9" ht="12.75" customHeight="1" x14ac:dyDescent="0.2">
      <c r="A54" s="182" t="s">
        <v>48</v>
      </c>
      <c r="B54" s="182"/>
      <c r="C54" s="182"/>
      <c r="D54" s="182"/>
      <c r="E54" s="182"/>
      <c r="F54" s="182"/>
      <c r="G54" s="7">
        <v>47</v>
      </c>
      <c r="H54" s="90">
        <v>128761.06</v>
      </c>
      <c r="I54" s="90">
        <v>46550.39</v>
      </c>
    </row>
    <row r="55" spans="1:9" ht="12.75" customHeight="1" x14ac:dyDescent="0.2">
      <c r="A55" s="182" t="s">
        <v>49</v>
      </c>
      <c r="B55" s="182"/>
      <c r="C55" s="182"/>
      <c r="D55" s="182"/>
      <c r="E55" s="182"/>
      <c r="F55" s="182"/>
      <c r="G55" s="7">
        <v>48</v>
      </c>
      <c r="H55" s="90">
        <v>1437.5</v>
      </c>
      <c r="I55" s="90">
        <v>1437.5</v>
      </c>
    </row>
    <row r="56" spans="1:9" ht="12.75" customHeight="1" x14ac:dyDescent="0.2">
      <c r="A56" s="182" t="s">
        <v>50</v>
      </c>
      <c r="B56" s="182"/>
      <c r="C56" s="182"/>
      <c r="D56" s="182"/>
      <c r="E56" s="182"/>
      <c r="F56" s="182"/>
      <c r="G56" s="7">
        <v>49</v>
      </c>
      <c r="H56" s="90">
        <v>3974813.93</v>
      </c>
      <c r="I56" s="90">
        <v>4295000.13</v>
      </c>
    </row>
    <row r="57" spans="1:9" ht="12.75" customHeight="1" x14ac:dyDescent="0.2">
      <c r="A57" s="182" t="s">
        <v>51</v>
      </c>
      <c r="B57" s="182"/>
      <c r="C57" s="182"/>
      <c r="D57" s="182"/>
      <c r="E57" s="182"/>
      <c r="F57" s="182"/>
      <c r="G57" s="7">
        <v>50</v>
      </c>
      <c r="H57" s="90">
        <v>4.29</v>
      </c>
      <c r="I57" s="90">
        <v>0</v>
      </c>
    </row>
    <row r="58" spans="1:9" ht="12.75" customHeight="1" x14ac:dyDescent="0.2">
      <c r="A58" s="182" t="s">
        <v>52</v>
      </c>
      <c r="B58" s="182"/>
      <c r="C58" s="182"/>
      <c r="D58" s="182"/>
      <c r="E58" s="182"/>
      <c r="F58" s="182"/>
      <c r="G58" s="7">
        <v>51</v>
      </c>
      <c r="H58" s="90">
        <v>255363.88</v>
      </c>
      <c r="I58" s="90">
        <v>373216.2</v>
      </c>
    </row>
    <row r="59" spans="1:9" ht="12.75" customHeight="1" x14ac:dyDescent="0.2">
      <c r="A59" s="182" t="s">
        <v>53</v>
      </c>
      <c r="B59" s="182"/>
      <c r="C59" s="182"/>
      <c r="D59" s="182"/>
      <c r="E59" s="182"/>
      <c r="F59" s="182"/>
      <c r="G59" s="7">
        <v>52</v>
      </c>
      <c r="H59" s="90">
        <v>210296.24</v>
      </c>
      <c r="I59" s="90">
        <v>72762.03</v>
      </c>
    </row>
    <row r="60" spans="1:9" ht="12.75" customHeight="1" x14ac:dyDescent="0.2">
      <c r="A60" s="183" t="s">
        <v>54</v>
      </c>
      <c r="B60" s="183"/>
      <c r="C60" s="183"/>
      <c r="D60" s="183"/>
      <c r="E60" s="183"/>
      <c r="F60" s="183"/>
      <c r="G60" s="8">
        <v>53</v>
      </c>
      <c r="H60" s="91">
        <f>SUM(H61:H69)</f>
        <v>35894.800000000003</v>
      </c>
      <c r="I60" s="91">
        <f>SUM(I61:I69)</f>
        <v>35894.800000000003</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24543.88</v>
      </c>
      <c r="I63" s="90">
        <v>24543.88</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11350.92</v>
      </c>
      <c r="I68" s="90">
        <v>11350.92</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3512777.47</v>
      </c>
      <c r="I70" s="90">
        <v>7651933.0700000003</v>
      </c>
    </row>
    <row r="71" spans="1:9" ht="12.75" customHeight="1" x14ac:dyDescent="0.2">
      <c r="A71" s="198" t="s">
        <v>58</v>
      </c>
      <c r="B71" s="198"/>
      <c r="C71" s="198"/>
      <c r="D71" s="198"/>
      <c r="E71" s="198"/>
      <c r="F71" s="198"/>
      <c r="G71" s="7">
        <v>64</v>
      </c>
      <c r="H71" s="90">
        <v>38663.69</v>
      </c>
      <c r="I71" s="90">
        <v>298950.74</v>
      </c>
    </row>
    <row r="72" spans="1:9" ht="12.75" customHeight="1" x14ac:dyDescent="0.2">
      <c r="A72" s="184" t="s">
        <v>302</v>
      </c>
      <c r="B72" s="184"/>
      <c r="C72" s="184"/>
      <c r="D72" s="184"/>
      <c r="E72" s="184"/>
      <c r="F72" s="184"/>
      <c r="G72" s="8">
        <v>65</v>
      </c>
      <c r="H72" s="91">
        <f>H8+H9+H44+H71</f>
        <v>26739155.170000002</v>
      </c>
      <c r="I72" s="91">
        <f>I8+I9+I44+I71</f>
        <v>30964893.280000001</v>
      </c>
    </row>
    <row r="73" spans="1:9" ht="12.75" customHeight="1" x14ac:dyDescent="0.2">
      <c r="A73" s="198" t="s">
        <v>59</v>
      </c>
      <c r="B73" s="198"/>
      <c r="C73" s="198"/>
      <c r="D73" s="198"/>
      <c r="E73" s="198"/>
      <c r="F73" s="198"/>
      <c r="G73" s="7">
        <v>66</v>
      </c>
      <c r="H73" s="90">
        <v>0</v>
      </c>
      <c r="I73" s="90">
        <v>0</v>
      </c>
    </row>
    <row r="74" spans="1:9" x14ac:dyDescent="0.2">
      <c r="A74" s="200" t="s">
        <v>60</v>
      </c>
      <c r="B74" s="201"/>
      <c r="C74" s="201"/>
      <c r="D74" s="201"/>
      <c r="E74" s="201"/>
      <c r="F74" s="201"/>
      <c r="G74" s="201"/>
      <c r="H74" s="201"/>
      <c r="I74" s="201"/>
    </row>
    <row r="75" spans="1:9" ht="24.75" customHeight="1" x14ac:dyDescent="0.2">
      <c r="A75" s="184" t="s">
        <v>444</v>
      </c>
      <c r="B75" s="184"/>
      <c r="C75" s="184"/>
      <c r="D75" s="184"/>
      <c r="E75" s="184"/>
      <c r="F75" s="184"/>
      <c r="G75" s="8">
        <v>67</v>
      </c>
      <c r="H75" s="92">
        <f>H76+H77+H78+H84+H85+H92+H95+H98</f>
        <v>12316473.130000001</v>
      </c>
      <c r="I75" s="92">
        <f>I76+I77+I78+I84+I85+I92+I95+I98</f>
        <v>12424632.800000001</v>
      </c>
    </row>
    <row r="76" spans="1:9" ht="12.75" customHeight="1" x14ac:dyDescent="0.2">
      <c r="A76" s="182" t="s">
        <v>61</v>
      </c>
      <c r="B76" s="182"/>
      <c r="C76" s="182"/>
      <c r="D76" s="182"/>
      <c r="E76" s="182"/>
      <c r="F76" s="182"/>
      <c r="G76" s="7">
        <v>68</v>
      </c>
      <c r="H76" s="90">
        <v>6650700</v>
      </c>
      <c r="I76" s="90">
        <v>6650700</v>
      </c>
    </row>
    <row r="77" spans="1:9" ht="12.75" customHeight="1" x14ac:dyDescent="0.2">
      <c r="A77" s="182" t="s">
        <v>62</v>
      </c>
      <c r="B77" s="182"/>
      <c r="C77" s="182"/>
      <c r="D77" s="182"/>
      <c r="E77" s="182"/>
      <c r="F77" s="182"/>
      <c r="G77" s="7">
        <v>69</v>
      </c>
      <c r="H77" s="90">
        <v>1609711.74</v>
      </c>
      <c r="I77" s="90">
        <v>1609711.74</v>
      </c>
    </row>
    <row r="78" spans="1:9" ht="12.75" customHeight="1" x14ac:dyDescent="0.2">
      <c r="A78" s="183" t="s">
        <v>63</v>
      </c>
      <c r="B78" s="183"/>
      <c r="C78" s="183"/>
      <c r="D78" s="183"/>
      <c r="E78" s="183"/>
      <c r="F78" s="183"/>
      <c r="G78" s="8">
        <v>70</v>
      </c>
      <c r="H78" s="92">
        <f>SUM(H79:H83)</f>
        <v>498218.39</v>
      </c>
      <c r="I78" s="92">
        <f>SUM(I79:I83)</f>
        <v>498218.39</v>
      </c>
    </row>
    <row r="79" spans="1:9" ht="12.75" customHeight="1" x14ac:dyDescent="0.2">
      <c r="A79" s="182" t="s">
        <v>64</v>
      </c>
      <c r="B79" s="182"/>
      <c r="C79" s="182"/>
      <c r="D79" s="182"/>
      <c r="E79" s="182"/>
      <c r="F79" s="182"/>
      <c r="G79" s="7">
        <v>71</v>
      </c>
      <c r="H79" s="90">
        <v>332535</v>
      </c>
      <c r="I79" s="90">
        <v>332535</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165683.39000000001</v>
      </c>
      <c r="I83" s="90">
        <v>165683.39000000001</v>
      </c>
    </row>
    <row r="84" spans="1:9" ht="12.75" customHeight="1" x14ac:dyDescent="0.2">
      <c r="A84" s="199" t="s">
        <v>69</v>
      </c>
      <c r="B84" s="199"/>
      <c r="C84" s="199"/>
      <c r="D84" s="199"/>
      <c r="E84" s="199"/>
      <c r="F84" s="199"/>
      <c r="G84" s="20">
        <v>76</v>
      </c>
      <c r="H84" s="93">
        <v>0</v>
      </c>
      <c r="I84" s="93">
        <v>0</v>
      </c>
    </row>
    <row r="85" spans="1:9" ht="12.75" customHeight="1" x14ac:dyDescent="0.2">
      <c r="A85" s="183" t="s">
        <v>434</v>
      </c>
      <c r="B85" s="183"/>
      <c r="C85" s="183"/>
      <c r="D85" s="183"/>
      <c r="E85" s="183"/>
      <c r="F85" s="183"/>
      <c r="G85" s="8">
        <v>77</v>
      </c>
      <c r="H85" s="91">
        <f>H86+H87+H88+H89+H90+H91</f>
        <v>1328136.52</v>
      </c>
      <c r="I85" s="91">
        <f>I86+I87+I88+I89+I90+I91</f>
        <v>1328136.52</v>
      </c>
    </row>
    <row r="86" spans="1:9" ht="25.5" customHeight="1" x14ac:dyDescent="0.2">
      <c r="A86" s="182" t="s">
        <v>429</v>
      </c>
      <c r="B86" s="182"/>
      <c r="C86" s="182"/>
      <c r="D86" s="182"/>
      <c r="E86" s="182"/>
      <c r="F86" s="182"/>
      <c r="G86" s="7">
        <v>78</v>
      </c>
      <c r="H86" s="90">
        <v>1328136.52</v>
      </c>
      <c r="I86" s="90">
        <v>1328136.52</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430</v>
      </c>
      <c r="B91" s="182"/>
      <c r="C91" s="182"/>
      <c r="D91" s="182"/>
      <c r="E91" s="182"/>
      <c r="F91" s="182"/>
      <c r="G91" s="7">
        <v>83</v>
      </c>
      <c r="H91" s="90">
        <v>0</v>
      </c>
      <c r="I91" s="90">
        <v>0</v>
      </c>
    </row>
    <row r="92" spans="1:9" ht="12.75" customHeight="1" x14ac:dyDescent="0.2">
      <c r="A92" s="183" t="s">
        <v>435</v>
      </c>
      <c r="B92" s="183"/>
      <c r="C92" s="183"/>
      <c r="D92" s="183"/>
      <c r="E92" s="183"/>
      <c r="F92" s="183"/>
      <c r="G92" s="8">
        <v>84</v>
      </c>
      <c r="H92" s="91">
        <f>H93-H94</f>
        <v>1633707.46</v>
      </c>
      <c r="I92" s="91">
        <f>I93-I94</f>
        <v>2229706.48</v>
      </c>
    </row>
    <row r="93" spans="1:9" ht="12.75" customHeight="1" x14ac:dyDescent="0.2">
      <c r="A93" s="182" t="s">
        <v>72</v>
      </c>
      <c r="B93" s="182"/>
      <c r="C93" s="182"/>
      <c r="D93" s="182"/>
      <c r="E93" s="182"/>
      <c r="F93" s="182"/>
      <c r="G93" s="7">
        <v>85</v>
      </c>
      <c r="H93" s="90">
        <v>1633707.46</v>
      </c>
      <c r="I93" s="90">
        <v>2229706.48</v>
      </c>
    </row>
    <row r="94" spans="1:9" ht="12.75" customHeight="1" x14ac:dyDescent="0.2">
      <c r="A94" s="182" t="s">
        <v>73</v>
      </c>
      <c r="B94" s="182"/>
      <c r="C94" s="182"/>
      <c r="D94" s="182"/>
      <c r="E94" s="182"/>
      <c r="F94" s="182"/>
      <c r="G94" s="7">
        <v>86</v>
      </c>
      <c r="H94" s="90">
        <v>0</v>
      </c>
      <c r="I94" s="90">
        <v>0</v>
      </c>
    </row>
    <row r="95" spans="1:9" ht="12.75" customHeight="1" x14ac:dyDescent="0.2">
      <c r="A95" s="183" t="s">
        <v>436</v>
      </c>
      <c r="B95" s="183"/>
      <c r="C95" s="183"/>
      <c r="D95" s="183"/>
      <c r="E95" s="183"/>
      <c r="F95" s="183"/>
      <c r="G95" s="8">
        <v>87</v>
      </c>
      <c r="H95" s="91">
        <f>H96-H97</f>
        <v>595999.02</v>
      </c>
      <c r="I95" s="91">
        <f>I96-I97</f>
        <v>108159.67</v>
      </c>
    </row>
    <row r="96" spans="1:9" ht="12.75" customHeight="1" x14ac:dyDescent="0.2">
      <c r="A96" s="182" t="s">
        <v>74</v>
      </c>
      <c r="B96" s="182"/>
      <c r="C96" s="182"/>
      <c r="D96" s="182"/>
      <c r="E96" s="182"/>
      <c r="F96" s="182"/>
      <c r="G96" s="7">
        <v>88</v>
      </c>
      <c r="H96" s="90">
        <v>595999.02</v>
      </c>
      <c r="I96" s="90">
        <v>108159.67</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437</v>
      </c>
      <c r="B99" s="184"/>
      <c r="C99" s="184"/>
      <c r="D99" s="184"/>
      <c r="E99" s="184"/>
      <c r="F99" s="184"/>
      <c r="G99" s="8">
        <v>91</v>
      </c>
      <c r="H99" s="91">
        <f>SUM(H100:H105)</f>
        <v>0</v>
      </c>
      <c r="I99" s="91">
        <f>SUM(I100:I105)</f>
        <v>0</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438</v>
      </c>
      <c r="B106" s="184"/>
      <c r="C106" s="184"/>
      <c r="D106" s="184"/>
      <c r="E106" s="184"/>
      <c r="F106" s="184"/>
      <c r="G106" s="8">
        <v>98</v>
      </c>
      <c r="H106" s="91">
        <f>SUM(H107:H117)</f>
        <v>8436327.8900000006</v>
      </c>
      <c r="I106" s="91">
        <f>SUM(I107:I117)</f>
        <v>8230023.2999999998</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8041666.4800000004</v>
      </c>
      <c r="I112" s="90">
        <v>7833333.1299999999</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103119.25</v>
      </c>
      <c r="I116" s="90">
        <v>105148.01</v>
      </c>
    </row>
    <row r="117" spans="1:9" ht="12.75" customHeight="1" x14ac:dyDescent="0.2">
      <c r="A117" s="182" t="s">
        <v>93</v>
      </c>
      <c r="B117" s="182"/>
      <c r="C117" s="182"/>
      <c r="D117" s="182"/>
      <c r="E117" s="182"/>
      <c r="F117" s="182"/>
      <c r="G117" s="7">
        <v>109</v>
      </c>
      <c r="H117" s="90">
        <v>291542.15999999997</v>
      </c>
      <c r="I117" s="90">
        <v>291542.15999999997</v>
      </c>
    </row>
    <row r="118" spans="1:9" ht="12.75" customHeight="1" x14ac:dyDescent="0.2">
      <c r="A118" s="184" t="s">
        <v>439</v>
      </c>
      <c r="B118" s="184"/>
      <c r="C118" s="184"/>
      <c r="D118" s="184"/>
      <c r="E118" s="184"/>
      <c r="F118" s="184"/>
      <c r="G118" s="8">
        <v>110</v>
      </c>
      <c r="H118" s="91">
        <f>SUM(H119:H132)</f>
        <v>5986354.1500000004</v>
      </c>
      <c r="I118" s="91">
        <f>SUM(I119:I132)</f>
        <v>10310237.18</v>
      </c>
    </row>
    <row r="119" spans="1:9" ht="12.75" customHeight="1" x14ac:dyDescent="0.2">
      <c r="A119" s="182" t="s">
        <v>83</v>
      </c>
      <c r="B119" s="182"/>
      <c r="C119" s="182"/>
      <c r="D119" s="182"/>
      <c r="E119" s="182"/>
      <c r="F119" s="182"/>
      <c r="G119" s="7">
        <v>111</v>
      </c>
      <c r="H119" s="90">
        <v>38510.26</v>
      </c>
      <c r="I119" s="90">
        <v>35719.629999999997</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833333.4</v>
      </c>
      <c r="I124" s="90">
        <v>833333.4</v>
      </c>
    </row>
    <row r="125" spans="1:9" ht="12.75" customHeight="1" x14ac:dyDescent="0.2">
      <c r="A125" s="182" t="s">
        <v>89</v>
      </c>
      <c r="B125" s="182"/>
      <c r="C125" s="182"/>
      <c r="D125" s="182"/>
      <c r="E125" s="182"/>
      <c r="F125" s="182"/>
      <c r="G125" s="7">
        <v>117</v>
      </c>
      <c r="H125" s="90">
        <v>777834.82</v>
      </c>
      <c r="I125" s="90">
        <v>4243353.34</v>
      </c>
    </row>
    <row r="126" spans="1:9" ht="12.75" customHeight="1" x14ac:dyDescent="0.2">
      <c r="A126" s="182" t="s">
        <v>90</v>
      </c>
      <c r="B126" s="182"/>
      <c r="C126" s="182"/>
      <c r="D126" s="182"/>
      <c r="E126" s="182"/>
      <c r="F126" s="182"/>
      <c r="G126" s="7">
        <v>118</v>
      </c>
      <c r="H126" s="90">
        <v>3335141.5</v>
      </c>
      <c r="I126" s="90">
        <v>4226946.95</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378949.23</v>
      </c>
      <c r="I128" s="90">
        <v>320785.90999999997</v>
      </c>
    </row>
    <row r="129" spans="1:9" x14ac:dyDescent="0.2">
      <c r="A129" s="182" t="s">
        <v>95</v>
      </c>
      <c r="B129" s="182"/>
      <c r="C129" s="182"/>
      <c r="D129" s="182"/>
      <c r="E129" s="182"/>
      <c r="F129" s="182"/>
      <c r="G129" s="7">
        <v>121</v>
      </c>
      <c r="H129" s="90">
        <v>241444.14</v>
      </c>
      <c r="I129" s="90">
        <v>241207.66</v>
      </c>
    </row>
    <row r="130" spans="1:9" x14ac:dyDescent="0.2">
      <c r="A130" s="182" t="s">
        <v>96</v>
      </c>
      <c r="B130" s="182"/>
      <c r="C130" s="182"/>
      <c r="D130" s="182"/>
      <c r="E130" s="182"/>
      <c r="F130" s="182"/>
      <c r="G130" s="7">
        <v>122</v>
      </c>
      <c r="H130" s="90">
        <v>131609.64000000001</v>
      </c>
      <c r="I130" s="90">
        <v>131609.64000000001</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249531.16</v>
      </c>
      <c r="I132" s="90">
        <v>277280.65000000002</v>
      </c>
    </row>
    <row r="133" spans="1:9" ht="22.15" customHeight="1" x14ac:dyDescent="0.2">
      <c r="A133" s="198" t="s">
        <v>99</v>
      </c>
      <c r="B133" s="198"/>
      <c r="C133" s="198"/>
      <c r="D133" s="198"/>
      <c r="E133" s="198"/>
      <c r="F133" s="198"/>
      <c r="G133" s="7">
        <v>125</v>
      </c>
      <c r="H133" s="90">
        <v>0</v>
      </c>
      <c r="I133" s="90">
        <v>0</v>
      </c>
    </row>
    <row r="134" spans="1:9" ht="12.75" customHeight="1" x14ac:dyDescent="0.2">
      <c r="A134" s="184" t="s">
        <v>440</v>
      </c>
      <c r="B134" s="184"/>
      <c r="C134" s="184"/>
      <c r="D134" s="184"/>
      <c r="E134" s="184"/>
      <c r="F134" s="184"/>
      <c r="G134" s="8">
        <v>126</v>
      </c>
      <c r="H134" s="91">
        <f>H75+H99+H106+H118+H133</f>
        <v>26739155.170000002</v>
      </c>
      <c r="I134" s="91">
        <f>I75+I99+I106+I118+I133</f>
        <v>30964893.280000001</v>
      </c>
    </row>
    <row r="135" spans="1:9" x14ac:dyDescent="0.2">
      <c r="A135" s="198" t="s">
        <v>100</v>
      </c>
      <c r="B135" s="198"/>
      <c r="C135" s="198"/>
      <c r="D135" s="198"/>
      <c r="E135" s="198"/>
      <c r="F135" s="198"/>
      <c r="G135" s="7">
        <v>127</v>
      </c>
      <c r="H135" s="90">
        <v>0</v>
      </c>
      <c r="I135" s="90">
        <v>0</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rintOptions horizontalCentered="1" verticalCentered="1"/>
  <pageMargins left="0.70866141732283472" right="0.70866141732283472" top="0.74803149606299213" bottom="0.74803149606299213" header="0.31496062992125984" footer="0.31496062992125984"/>
  <pageSetup paperSize="9" scale="7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zoomScale="115" zoomScaleNormal="115" zoomScaleSheetLayoutView="110" workbookViewId="0">
      <selection activeCell="K66" sqref="K66"/>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451</v>
      </c>
      <c r="B2" s="205"/>
      <c r="C2" s="205"/>
      <c r="D2" s="205"/>
      <c r="E2" s="205"/>
      <c r="F2" s="205"/>
      <c r="G2" s="205"/>
      <c r="H2" s="205"/>
      <c r="I2" s="205"/>
    </row>
    <row r="3" spans="1:11" x14ac:dyDescent="0.2">
      <c r="A3" s="206" t="s">
        <v>443</v>
      </c>
      <c r="B3" s="207"/>
      <c r="C3" s="207"/>
      <c r="D3" s="207"/>
      <c r="E3" s="207"/>
      <c r="F3" s="207"/>
      <c r="G3" s="207"/>
      <c r="H3" s="207"/>
      <c r="I3" s="207"/>
      <c r="J3" s="208"/>
      <c r="K3" s="208"/>
    </row>
    <row r="4" spans="1:11" x14ac:dyDescent="0.2">
      <c r="A4" s="209" t="s">
        <v>452</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350</v>
      </c>
      <c r="B8" s="216"/>
      <c r="C8" s="216"/>
      <c r="D8" s="216"/>
      <c r="E8" s="216"/>
      <c r="F8" s="216"/>
      <c r="G8" s="8">
        <v>1</v>
      </c>
      <c r="H8" s="94">
        <f>SUM(H9:H13)</f>
        <v>1723218.88</v>
      </c>
      <c r="I8" s="94">
        <f>SUM(I9:I13)</f>
        <v>1723218.88</v>
      </c>
      <c r="J8" s="94">
        <f>SUM(J9:J13)</f>
        <v>1665352.48</v>
      </c>
      <c r="K8" s="94">
        <f>SUM(K9:K13)</f>
        <v>1665352.48</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441</v>
      </c>
      <c r="B10" s="182"/>
      <c r="C10" s="182"/>
      <c r="D10" s="182"/>
      <c r="E10" s="182"/>
      <c r="F10" s="182"/>
      <c r="G10" s="7">
        <v>3</v>
      </c>
      <c r="H10" s="95">
        <v>1459965.79</v>
      </c>
      <c r="I10" s="95">
        <v>1459965.79</v>
      </c>
      <c r="J10" s="95">
        <v>1325357.1200000001</v>
      </c>
      <c r="K10" s="95">
        <v>1325357.1200000001</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83360.59</v>
      </c>
      <c r="I12" s="95">
        <v>83360.59</v>
      </c>
      <c r="J12" s="95">
        <f>159992.42-48.79</f>
        <v>159943.63</v>
      </c>
      <c r="K12" s="95">
        <f>159992.42-48.79</f>
        <v>159943.63</v>
      </c>
    </row>
    <row r="13" spans="1:11" ht="12.75" customHeight="1" x14ac:dyDescent="0.2">
      <c r="A13" s="182" t="s">
        <v>118</v>
      </c>
      <c r="B13" s="182"/>
      <c r="C13" s="182"/>
      <c r="D13" s="182"/>
      <c r="E13" s="182"/>
      <c r="F13" s="182"/>
      <c r="G13" s="7">
        <v>6</v>
      </c>
      <c r="H13" s="95">
        <v>179892.5</v>
      </c>
      <c r="I13" s="95">
        <v>179892.5</v>
      </c>
      <c r="J13" s="95">
        <f>180002.94+48.79</f>
        <v>180051.73</v>
      </c>
      <c r="K13" s="95">
        <f>180002.94+48.79</f>
        <v>180051.73</v>
      </c>
    </row>
    <row r="14" spans="1:11" ht="26.25" customHeight="1" x14ac:dyDescent="0.2">
      <c r="A14" s="216" t="s">
        <v>351</v>
      </c>
      <c r="B14" s="216"/>
      <c r="C14" s="216"/>
      <c r="D14" s="216"/>
      <c r="E14" s="216"/>
      <c r="F14" s="216"/>
      <c r="G14" s="8">
        <v>7</v>
      </c>
      <c r="H14" s="94">
        <f>H15+H16+H20+H24+H25+H26+H29+H36</f>
        <v>1351915.8</v>
      </c>
      <c r="I14" s="94">
        <f>I15+I16+I20+I24+I25+I26+I29+I36</f>
        <v>1351915.8</v>
      </c>
      <c r="J14" s="94">
        <f>J15+J16+J20+J24+J25+J26+J29+J36</f>
        <v>1465838.3</v>
      </c>
      <c r="K14" s="94">
        <f>K15+K16+K20+K24+K25+K26+K29+K36</f>
        <v>1465838.3</v>
      </c>
    </row>
    <row r="15" spans="1:11" ht="25.5" customHeight="1" x14ac:dyDescent="0.2">
      <c r="A15" s="182" t="s">
        <v>104</v>
      </c>
      <c r="B15" s="182"/>
      <c r="C15" s="182"/>
      <c r="D15" s="182"/>
      <c r="E15" s="182"/>
      <c r="F15" s="182"/>
      <c r="G15" s="7">
        <v>8</v>
      </c>
      <c r="H15" s="95">
        <v>0</v>
      </c>
      <c r="I15" s="95">
        <v>0</v>
      </c>
      <c r="J15" s="95">
        <v>0</v>
      </c>
      <c r="K15" s="95">
        <v>0</v>
      </c>
    </row>
    <row r="16" spans="1:11" ht="12.75" customHeight="1" x14ac:dyDescent="0.2">
      <c r="A16" s="183" t="s">
        <v>423</v>
      </c>
      <c r="B16" s="183"/>
      <c r="C16" s="183"/>
      <c r="D16" s="183"/>
      <c r="E16" s="183"/>
      <c r="F16" s="183"/>
      <c r="G16" s="8">
        <v>9</v>
      </c>
      <c r="H16" s="94">
        <f>SUM(H17:H19)</f>
        <v>257218.38</v>
      </c>
      <c r="I16" s="94">
        <f>SUM(I17:I19)</f>
        <v>257218.38</v>
      </c>
      <c r="J16" s="94">
        <f>SUM(J17:J19)</f>
        <v>294347.53999999998</v>
      </c>
      <c r="K16" s="94">
        <f>SUM(K17:K19)</f>
        <v>294347.53999999998</v>
      </c>
    </row>
    <row r="17" spans="1:11" ht="12.75" customHeight="1" x14ac:dyDescent="0.2">
      <c r="A17" s="217" t="s">
        <v>119</v>
      </c>
      <c r="B17" s="217"/>
      <c r="C17" s="217"/>
      <c r="D17" s="217"/>
      <c r="E17" s="217"/>
      <c r="F17" s="217"/>
      <c r="G17" s="7">
        <v>10</v>
      </c>
      <c r="H17" s="95">
        <v>8968.91</v>
      </c>
      <c r="I17" s="95">
        <v>8968.91</v>
      </c>
      <c r="J17" s="95">
        <v>8014.98</v>
      </c>
      <c r="K17" s="95">
        <v>8014.98</v>
      </c>
    </row>
    <row r="18" spans="1:11" ht="12.75" customHeight="1" x14ac:dyDescent="0.2">
      <c r="A18" s="217" t="s">
        <v>120</v>
      </c>
      <c r="B18" s="217"/>
      <c r="C18" s="217"/>
      <c r="D18" s="217"/>
      <c r="E18" s="217"/>
      <c r="F18" s="217"/>
      <c r="G18" s="7">
        <v>11</v>
      </c>
      <c r="H18" s="95">
        <v>0</v>
      </c>
      <c r="I18" s="95">
        <v>0</v>
      </c>
      <c r="J18" s="95">
        <v>0</v>
      </c>
      <c r="K18" s="95">
        <v>0</v>
      </c>
    </row>
    <row r="19" spans="1:11" ht="12.75" customHeight="1" x14ac:dyDescent="0.2">
      <c r="A19" s="217" t="s">
        <v>121</v>
      </c>
      <c r="B19" s="217"/>
      <c r="C19" s="217"/>
      <c r="D19" s="217"/>
      <c r="E19" s="217"/>
      <c r="F19" s="217"/>
      <c r="G19" s="7">
        <v>12</v>
      </c>
      <c r="H19" s="95">
        <v>248249.47</v>
      </c>
      <c r="I19" s="95">
        <v>248249.47</v>
      </c>
      <c r="J19" s="95">
        <v>286332.56</v>
      </c>
      <c r="K19" s="95">
        <v>286332.56</v>
      </c>
    </row>
    <row r="20" spans="1:11" ht="12.75" customHeight="1" x14ac:dyDescent="0.2">
      <c r="A20" s="183" t="s">
        <v>424</v>
      </c>
      <c r="B20" s="183"/>
      <c r="C20" s="183"/>
      <c r="D20" s="183"/>
      <c r="E20" s="183"/>
      <c r="F20" s="183"/>
      <c r="G20" s="8">
        <v>13</v>
      </c>
      <c r="H20" s="94">
        <f>SUM(H21:H23)</f>
        <v>820120.22</v>
      </c>
      <c r="I20" s="94">
        <f>SUM(I21:I23)</f>
        <v>820120.22</v>
      </c>
      <c r="J20" s="94">
        <f>SUM(J21:J23)</f>
        <v>892260.46</v>
      </c>
      <c r="K20" s="94">
        <f>SUM(K21:K23)</f>
        <v>892260.46</v>
      </c>
    </row>
    <row r="21" spans="1:11" ht="12.75" customHeight="1" x14ac:dyDescent="0.2">
      <c r="A21" s="217" t="s">
        <v>105</v>
      </c>
      <c r="B21" s="217"/>
      <c r="C21" s="217"/>
      <c r="D21" s="217"/>
      <c r="E21" s="217"/>
      <c r="F21" s="217"/>
      <c r="G21" s="7">
        <v>14</v>
      </c>
      <c r="H21" s="95">
        <v>522164.41</v>
      </c>
      <c r="I21" s="95">
        <v>522164.41</v>
      </c>
      <c r="J21" s="95">
        <v>574683.34</v>
      </c>
      <c r="K21" s="95">
        <v>574683.34</v>
      </c>
    </row>
    <row r="22" spans="1:11" ht="12.75" customHeight="1" x14ac:dyDescent="0.2">
      <c r="A22" s="217" t="s">
        <v>106</v>
      </c>
      <c r="B22" s="217"/>
      <c r="C22" s="217"/>
      <c r="D22" s="217"/>
      <c r="E22" s="217"/>
      <c r="F22" s="217"/>
      <c r="G22" s="7">
        <v>15</v>
      </c>
      <c r="H22" s="95">
        <v>192249.43</v>
      </c>
      <c r="I22" s="95">
        <v>192249.43</v>
      </c>
      <c r="J22" s="95">
        <v>203844.21</v>
      </c>
      <c r="K22" s="95">
        <v>203844.21</v>
      </c>
    </row>
    <row r="23" spans="1:11" ht="12.75" customHeight="1" x14ac:dyDescent="0.2">
      <c r="A23" s="217" t="s">
        <v>107</v>
      </c>
      <c r="B23" s="217"/>
      <c r="C23" s="217"/>
      <c r="D23" s="217"/>
      <c r="E23" s="217"/>
      <c r="F23" s="217"/>
      <c r="G23" s="7">
        <v>16</v>
      </c>
      <c r="H23" s="95">
        <v>105706.38</v>
      </c>
      <c r="I23" s="95">
        <v>105706.38</v>
      </c>
      <c r="J23" s="95">
        <v>113732.91</v>
      </c>
      <c r="K23" s="95">
        <v>113732.91</v>
      </c>
    </row>
    <row r="24" spans="1:11" ht="12.75" customHeight="1" x14ac:dyDescent="0.2">
      <c r="A24" s="182" t="s">
        <v>108</v>
      </c>
      <c r="B24" s="182"/>
      <c r="C24" s="182"/>
      <c r="D24" s="182"/>
      <c r="E24" s="182"/>
      <c r="F24" s="182"/>
      <c r="G24" s="7">
        <v>17</v>
      </c>
      <c r="H24" s="95">
        <v>154173.67000000001</v>
      </c>
      <c r="I24" s="95">
        <v>154173.67000000001</v>
      </c>
      <c r="J24" s="95">
        <v>160669.1</v>
      </c>
      <c r="K24" s="95">
        <v>160669.1</v>
      </c>
    </row>
    <row r="25" spans="1:11" ht="12.75" customHeight="1" x14ac:dyDescent="0.2">
      <c r="A25" s="182" t="s">
        <v>109</v>
      </c>
      <c r="B25" s="182"/>
      <c r="C25" s="182"/>
      <c r="D25" s="182"/>
      <c r="E25" s="182"/>
      <c r="F25" s="182"/>
      <c r="G25" s="7">
        <v>18</v>
      </c>
      <c r="H25" s="95">
        <v>120403.53</v>
      </c>
      <c r="I25" s="95">
        <v>120403.53</v>
      </c>
      <c r="J25" s="95">
        <v>118561.2</v>
      </c>
      <c r="K25" s="95">
        <v>118561.2</v>
      </c>
    </row>
    <row r="26" spans="1:11" ht="12.75" customHeight="1" x14ac:dyDescent="0.2">
      <c r="A26" s="183" t="s">
        <v>425</v>
      </c>
      <c r="B26" s="183"/>
      <c r="C26" s="183"/>
      <c r="D26" s="183"/>
      <c r="E26" s="183"/>
      <c r="F26" s="183"/>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3" t="s">
        <v>426</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2" t="s">
        <v>110</v>
      </c>
      <c r="B36" s="182"/>
      <c r="C36" s="182"/>
      <c r="D36" s="182"/>
      <c r="E36" s="182"/>
      <c r="F36" s="182"/>
      <c r="G36" s="7">
        <v>29</v>
      </c>
      <c r="H36" s="95">
        <v>0</v>
      </c>
      <c r="I36" s="95">
        <v>0</v>
      </c>
      <c r="J36" s="95">
        <v>0</v>
      </c>
      <c r="K36" s="95">
        <v>0</v>
      </c>
    </row>
    <row r="37" spans="1:11" ht="12.75" customHeight="1" x14ac:dyDescent="0.2">
      <c r="A37" s="216" t="s">
        <v>352</v>
      </c>
      <c r="B37" s="216"/>
      <c r="C37" s="216"/>
      <c r="D37" s="216"/>
      <c r="E37" s="216"/>
      <c r="F37" s="216"/>
      <c r="G37" s="8">
        <v>30</v>
      </c>
      <c r="H37" s="94">
        <f>SUM(H38:H47)</f>
        <v>37717.199999999997</v>
      </c>
      <c r="I37" s="94">
        <f>SUM(I38:I47)</f>
        <v>37717.199999999997</v>
      </c>
      <c r="J37" s="94">
        <f>SUM(J38:J47)</f>
        <v>15912.02</v>
      </c>
      <c r="K37" s="94">
        <f>SUM(K38:K47)</f>
        <v>15912.02</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1046.5</v>
      </c>
      <c r="I41" s="95">
        <v>1046.5</v>
      </c>
      <c r="J41" s="95">
        <v>552.91999999999996</v>
      </c>
      <c r="K41" s="95">
        <v>552.91999999999996</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36670.699999999997</v>
      </c>
      <c r="I44" s="95">
        <v>36670.699999999997</v>
      </c>
      <c r="J44" s="95">
        <v>15359.1</v>
      </c>
      <c r="K44" s="95">
        <v>15359.1</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6" t="s">
        <v>353</v>
      </c>
      <c r="B48" s="216"/>
      <c r="C48" s="216"/>
      <c r="D48" s="216"/>
      <c r="E48" s="216"/>
      <c r="F48" s="216"/>
      <c r="G48" s="8">
        <v>41</v>
      </c>
      <c r="H48" s="94">
        <f>SUM(H49:H55)</f>
        <v>91468.3</v>
      </c>
      <c r="I48" s="94">
        <f>SUM(I49:I55)</f>
        <v>91468.3</v>
      </c>
      <c r="J48" s="94">
        <f>SUM(J49:J55)</f>
        <v>83524.160000000003</v>
      </c>
      <c r="K48" s="94">
        <f>SUM(K49:K55)</f>
        <v>83524.160000000003</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91468.3</v>
      </c>
      <c r="I51" s="95">
        <v>91468.3</v>
      </c>
      <c r="J51" s="95">
        <v>83524.160000000003</v>
      </c>
      <c r="K51" s="95">
        <v>83524.160000000003</v>
      </c>
    </row>
    <row r="52" spans="1:11" ht="12.75" customHeight="1" x14ac:dyDescent="0.2">
      <c r="A52" s="220" t="s">
        <v>143</v>
      </c>
      <c r="B52" s="220"/>
      <c r="C52" s="220"/>
      <c r="D52" s="220"/>
      <c r="E52" s="220"/>
      <c r="F52" s="220"/>
      <c r="G52" s="7">
        <v>45</v>
      </c>
      <c r="H52" s="95">
        <v>0</v>
      </c>
      <c r="I52" s="95">
        <v>0</v>
      </c>
      <c r="J52" s="95">
        <v>0</v>
      </c>
      <c r="K52" s="95">
        <v>0</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0</v>
      </c>
      <c r="I55" s="95">
        <v>0</v>
      </c>
      <c r="J55" s="95">
        <v>0</v>
      </c>
      <c r="K55" s="95">
        <v>0</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0</v>
      </c>
      <c r="I58" s="95">
        <v>0</v>
      </c>
      <c r="J58" s="95">
        <v>0</v>
      </c>
      <c r="K58" s="95">
        <v>0</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354</v>
      </c>
      <c r="B60" s="216"/>
      <c r="C60" s="216"/>
      <c r="D60" s="216"/>
      <c r="E60" s="216"/>
      <c r="F60" s="216"/>
      <c r="G60" s="8">
        <v>53</v>
      </c>
      <c r="H60" s="94">
        <f>H8+H37+H56+H57</f>
        <v>1760936.08</v>
      </c>
      <c r="I60" s="94">
        <f t="shared" ref="I60:K60" si="0">I8+I37+I56+I57</f>
        <v>1760936.08</v>
      </c>
      <c r="J60" s="94">
        <f t="shared" si="0"/>
        <v>1681264.5</v>
      </c>
      <c r="K60" s="94">
        <f t="shared" si="0"/>
        <v>1681264.5</v>
      </c>
    </row>
    <row r="61" spans="1:11" ht="12.75" customHeight="1" x14ac:dyDescent="0.2">
      <c r="A61" s="216" t="s">
        <v>355</v>
      </c>
      <c r="B61" s="216"/>
      <c r="C61" s="216"/>
      <c r="D61" s="216"/>
      <c r="E61" s="216"/>
      <c r="F61" s="216"/>
      <c r="G61" s="8">
        <v>54</v>
      </c>
      <c r="H61" s="94">
        <f>H14+H48+H58+H59</f>
        <v>1443384.1</v>
      </c>
      <c r="I61" s="94">
        <f t="shared" ref="I61:K61" si="1">I14+I48+I58+I59</f>
        <v>1443384.1</v>
      </c>
      <c r="J61" s="94">
        <f t="shared" si="1"/>
        <v>1549362.46</v>
      </c>
      <c r="K61" s="94">
        <f t="shared" si="1"/>
        <v>1549362.46</v>
      </c>
    </row>
    <row r="62" spans="1:11" ht="12.75" customHeight="1" x14ac:dyDescent="0.2">
      <c r="A62" s="216" t="s">
        <v>356</v>
      </c>
      <c r="B62" s="216"/>
      <c r="C62" s="216"/>
      <c r="D62" s="216"/>
      <c r="E62" s="216"/>
      <c r="F62" s="216"/>
      <c r="G62" s="8">
        <v>55</v>
      </c>
      <c r="H62" s="94">
        <f>H60-H61</f>
        <v>317551.98</v>
      </c>
      <c r="I62" s="94">
        <f t="shared" ref="I62:K62" si="2">I60-I61</f>
        <v>317551.98</v>
      </c>
      <c r="J62" s="94">
        <f t="shared" si="2"/>
        <v>131902.04</v>
      </c>
      <c r="K62" s="94">
        <f t="shared" si="2"/>
        <v>131902.04</v>
      </c>
    </row>
    <row r="63" spans="1:11" ht="12.75" customHeight="1" x14ac:dyDescent="0.2">
      <c r="A63" s="221" t="s">
        <v>357</v>
      </c>
      <c r="B63" s="221"/>
      <c r="C63" s="221"/>
      <c r="D63" s="221"/>
      <c r="E63" s="221"/>
      <c r="F63" s="221"/>
      <c r="G63" s="8">
        <v>56</v>
      </c>
      <c r="H63" s="94">
        <f>+IF((H60-H61)&gt;0,(H60-H61),0)</f>
        <v>317551.98</v>
      </c>
      <c r="I63" s="94">
        <f t="shared" ref="I63:K63" si="3">+IF((I60-I61)&gt;0,(I60-I61),0)</f>
        <v>317551.98</v>
      </c>
      <c r="J63" s="94">
        <f t="shared" si="3"/>
        <v>131902.04</v>
      </c>
      <c r="K63" s="94">
        <f t="shared" si="3"/>
        <v>131902.04</v>
      </c>
    </row>
    <row r="64" spans="1:11" ht="12.75" customHeight="1" x14ac:dyDescent="0.2">
      <c r="A64" s="221" t="s">
        <v>358</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
      <c r="A65" s="222" t="s">
        <v>111</v>
      </c>
      <c r="B65" s="222"/>
      <c r="C65" s="222"/>
      <c r="D65" s="222"/>
      <c r="E65" s="222"/>
      <c r="F65" s="222"/>
      <c r="G65" s="7">
        <v>58</v>
      </c>
      <c r="H65" s="95">
        <v>57159.360000000001</v>
      </c>
      <c r="I65" s="95">
        <v>0</v>
      </c>
      <c r="J65" s="95">
        <v>23742.37</v>
      </c>
      <c r="K65" s="95">
        <v>0</v>
      </c>
    </row>
    <row r="66" spans="1:11" ht="12.75" customHeight="1" x14ac:dyDescent="0.2">
      <c r="A66" s="216" t="s">
        <v>359</v>
      </c>
      <c r="B66" s="216"/>
      <c r="C66" s="216"/>
      <c r="D66" s="216"/>
      <c r="E66" s="216"/>
      <c r="F66" s="216"/>
      <c r="G66" s="8">
        <v>59</v>
      </c>
      <c r="H66" s="94">
        <f>H62-H65</f>
        <v>260392.62</v>
      </c>
      <c r="I66" s="94">
        <f t="shared" ref="I66:K66" si="5">I62-I65</f>
        <v>317551.98</v>
      </c>
      <c r="J66" s="94">
        <f t="shared" si="5"/>
        <v>108159.67</v>
      </c>
      <c r="K66" s="94">
        <f t="shared" si="5"/>
        <v>131902.04</v>
      </c>
    </row>
    <row r="67" spans="1:11" ht="12.75" customHeight="1" x14ac:dyDescent="0.2">
      <c r="A67" s="221" t="s">
        <v>360</v>
      </c>
      <c r="B67" s="221"/>
      <c r="C67" s="221"/>
      <c r="D67" s="221"/>
      <c r="E67" s="221"/>
      <c r="F67" s="221"/>
      <c r="G67" s="8">
        <v>60</v>
      </c>
      <c r="H67" s="94">
        <f>+IF((H62-H65)&gt;0,(H62-H65),0)</f>
        <v>260392.62</v>
      </c>
      <c r="I67" s="94">
        <f t="shared" ref="I67:K67" si="6">+IF((I62-I65)&gt;0,(I62-I65),0)</f>
        <v>317551.98</v>
      </c>
      <c r="J67" s="94">
        <f t="shared" si="6"/>
        <v>108159.67</v>
      </c>
      <c r="K67" s="94">
        <f t="shared" si="6"/>
        <v>131902.04</v>
      </c>
    </row>
    <row r="68" spans="1:11" ht="12.75" customHeight="1" x14ac:dyDescent="0.2">
      <c r="A68" s="221" t="s">
        <v>361</v>
      </c>
      <c r="B68" s="221"/>
      <c r="C68" s="221"/>
      <c r="D68" s="221"/>
      <c r="E68" s="221"/>
      <c r="F68" s="221"/>
      <c r="G68" s="8">
        <v>61</v>
      </c>
      <c r="H68" s="94">
        <f>+IF((H62-H65)&lt;0,(H62-H65),0)</f>
        <v>0</v>
      </c>
      <c r="I68" s="94">
        <f t="shared" ref="I68:K68" si="7">+IF((I62-I65)&lt;0,(I62-I65),0)</f>
        <v>0</v>
      </c>
      <c r="J68" s="94">
        <f t="shared" si="7"/>
        <v>0</v>
      </c>
      <c r="K68" s="94">
        <f t="shared" si="7"/>
        <v>0</v>
      </c>
    </row>
    <row r="69" spans="1:11" x14ac:dyDescent="0.2">
      <c r="A69" s="223" t="s">
        <v>151</v>
      </c>
      <c r="B69" s="223"/>
      <c r="C69" s="223"/>
      <c r="D69" s="223"/>
      <c r="E69" s="223"/>
      <c r="F69" s="223"/>
      <c r="G69" s="224"/>
      <c r="H69" s="224"/>
      <c r="I69" s="224"/>
      <c r="J69" s="225"/>
      <c r="K69" s="225"/>
    </row>
    <row r="70" spans="1:11" ht="22.15" customHeight="1" x14ac:dyDescent="0.2">
      <c r="A70" s="216" t="s">
        <v>362</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363</v>
      </c>
      <c r="B74" s="221"/>
      <c r="C74" s="221"/>
      <c r="D74" s="221"/>
      <c r="E74" s="221"/>
      <c r="F74" s="221"/>
      <c r="G74" s="8">
        <v>66</v>
      </c>
      <c r="H74" s="96">
        <v>0</v>
      </c>
      <c r="I74" s="96">
        <v>0</v>
      </c>
      <c r="J74" s="96">
        <v>0</v>
      </c>
      <c r="K74" s="96">
        <v>0</v>
      </c>
    </row>
    <row r="75" spans="1:11" ht="12.75" customHeight="1" x14ac:dyDescent="0.2">
      <c r="A75" s="221" t="s">
        <v>364</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365</v>
      </c>
      <c r="B77" s="216"/>
      <c r="C77" s="216"/>
      <c r="D77" s="216"/>
      <c r="E77" s="216"/>
      <c r="F77" s="216"/>
      <c r="G77" s="8">
        <v>68</v>
      </c>
      <c r="H77" s="96">
        <v>0</v>
      </c>
      <c r="I77" s="96">
        <v>0</v>
      </c>
      <c r="J77" s="96">
        <v>0</v>
      </c>
      <c r="K77" s="96">
        <v>0</v>
      </c>
    </row>
    <row r="78" spans="1:11" ht="12.75" customHeight="1" x14ac:dyDescent="0.2">
      <c r="A78" s="226" t="s">
        <v>366</v>
      </c>
      <c r="B78" s="226"/>
      <c r="C78" s="226"/>
      <c r="D78" s="226"/>
      <c r="E78" s="226"/>
      <c r="F78" s="226"/>
      <c r="G78" s="20">
        <v>69</v>
      </c>
      <c r="H78" s="97">
        <v>0</v>
      </c>
      <c r="I78" s="97">
        <v>0</v>
      </c>
      <c r="J78" s="97">
        <v>0</v>
      </c>
      <c r="K78" s="97">
        <v>0</v>
      </c>
    </row>
    <row r="79" spans="1:11" ht="12.75" customHeight="1" x14ac:dyDescent="0.2">
      <c r="A79" s="226" t="s">
        <v>367</v>
      </c>
      <c r="B79" s="226"/>
      <c r="C79" s="226"/>
      <c r="D79" s="226"/>
      <c r="E79" s="226"/>
      <c r="F79" s="226"/>
      <c r="G79" s="20">
        <v>70</v>
      </c>
      <c r="H79" s="97">
        <v>0</v>
      </c>
      <c r="I79" s="97">
        <v>0</v>
      </c>
      <c r="J79" s="97">
        <v>0</v>
      </c>
      <c r="K79" s="97">
        <v>0</v>
      </c>
    </row>
    <row r="80" spans="1:11" ht="12.75" customHeight="1" x14ac:dyDescent="0.2">
      <c r="A80" s="216" t="s">
        <v>368</v>
      </c>
      <c r="B80" s="216"/>
      <c r="C80" s="216"/>
      <c r="D80" s="216"/>
      <c r="E80" s="216"/>
      <c r="F80" s="216"/>
      <c r="G80" s="8">
        <v>71</v>
      </c>
      <c r="H80" s="96">
        <v>0</v>
      </c>
      <c r="I80" s="96">
        <v>0</v>
      </c>
      <c r="J80" s="96">
        <v>0</v>
      </c>
      <c r="K80" s="96">
        <v>0</v>
      </c>
    </row>
    <row r="81" spans="1:11" ht="12.75" customHeight="1" x14ac:dyDescent="0.2">
      <c r="A81" s="216" t="s">
        <v>369</v>
      </c>
      <c r="B81" s="216"/>
      <c r="C81" s="216"/>
      <c r="D81" s="216"/>
      <c r="E81" s="216"/>
      <c r="F81" s="216"/>
      <c r="G81" s="8">
        <v>72</v>
      </c>
      <c r="H81" s="96">
        <v>0</v>
      </c>
      <c r="I81" s="96">
        <v>0</v>
      </c>
      <c r="J81" s="96">
        <v>0</v>
      </c>
      <c r="K81" s="96">
        <v>0</v>
      </c>
    </row>
    <row r="82" spans="1:11" ht="12.75" customHeight="1" x14ac:dyDescent="0.2">
      <c r="A82" s="221" t="s">
        <v>370</v>
      </c>
      <c r="B82" s="221"/>
      <c r="C82" s="221"/>
      <c r="D82" s="221"/>
      <c r="E82" s="221"/>
      <c r="F82" s="221"/>
      <c r="G82" s="8">
        <v>73</v>
      </c>
      <c r="H82" s="96">
        <v>0</v>
      </c>
      <c r="I82" s="96">
        <v>0</v>
      </c>
      <c r="J82" s="96">
        <v>0</v>
      </c>
      <c r="K82" s="96">
        <v>0</v>
      </c>
    </row>
    <row r="83" spans="1:11" ht="12.75" customHeight="1" x14ac:dyDescent="0.2">
      <c r="A83" s="221" t="s">
        <v>371</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372</v>
      </c>
      <c r="B85" s="227"/>
      <c r="C85" s="227"/>
      <c r="D85" s="227"/>
      <c r="E85" s="227"/>
      <c r="F85" s="227"/>
      <c r="G85" s="8">
        <v>75</v>
      </c>
      <c r="H85" s="98">
        <f>H86+H87</f>
        <v>0</v>
      </c>
      <c r="I85" s="98">
        <f>I86+I87</f>
        <v>0</v>
      </c>
      <c r="J85" s="98">
        <f>J86+J87</f>
        <v>0</v>
      </c>
      <c r="K85" s="98">
        <f>K86+K87</f>
        <v>0</v>
      </c>
    </row>
    <row r="86" spans="1:11" ht="12.75" customHeight="1" x14ac:dyDescent="0.2">
      <c r="A86" s="228" t="s">
        <v>156</v>
      </c>
      <c r="B86" s="228"/>
      <c r="C86" s="228"/>
      <c r="D86" s="228"/>
      <c r="E86" s="228"/>
      <c r="F86" s="228"/>
      <c r="G86" s="7">
        <v>76</v>
      </c>
      <c r="H86" s="99">
        <v>0</v>
      </c>
      <c r="I86" s="99">
        <v>0</v>
      </c>
      <c r="J86" s="99">
        <v>0</v>
      </c>
      <c r="K86" s="99">
        <v>0</v>
      </c>
    </row>
    <row r="87" spans="1:11" ht="12.75" customHeight="1" x14ac:dyDescent="0.2">
      <c r="A87" s="228" t="s">
        <v>157</v>
      </c>
      <c r="B87" s="228"/>
      <c r="C87" s="228"/>
      <c r="D87" s="228"/>
      <c r="E87" s="228"/>
      <c r="F87" s="228"/>
      <c r="G87" s="7">
        <v>77</v>
      </c>
      <c r="H87" s="99">
        <v>0</v>
      </c>
      <c r="I87" s="99">
        <v>0</v>
      </c>
      <c r="J87" s="99">
        <v>0</v>
      </c>
      <c r="K87" s="99">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0</v>
      </c>
      <c r="I89" s="99">
        <v>0</v>
      </c>
      <c r="J89" s="99">
        <v>0</v>
      </c>
      <c r="K89" s="99">
        <v>0</v>
      </c>
    </row>
    <row r="90" spans="1:11" ht="24" customHeight="1" x14ac:dyDescent="0.2">
      <c r="A90" s="184" t="s">
        <v>420</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31" t="s">
        <v>427</v>
      </c>
      <c r="B91" s="231"/>
      <c r="C91" s="231"/>
      <c r="D91" s="231"/>
      <c r="E91" s="231"/>
      <c r="F91" s="231"/>
      <c r="G91" s="8">
        <v>80</v>
      </c>
      <c r="H91" s="100">
        <f>SUM(H92:H96)</f>
        <v>0</v>
      </c>
      <c r="I91" s="100">
        <f>SUM(I92:I96)</f>
        <v>0</v>
      </c>
      <c r="J91" s="100">
        <f t="shared" ref="J91:K91" si="9">SUM(J92:J96)</f>
        <v>0</v>
      </c>
      <c r="K91" s="100">
        <f t="shared" si="9"/>
        <v>0</v>
      </c>
    </row>
    <row r="92" spans="1:11" ht="25.5" customHeight="1" x14ac:dyDescent="0.2">
      <c r="A92" s="220" t="s">
        <v>373</v>
      </c>
      <c r="B92" s="220"/>
      <c r="C92" s="220"/>
      <c r="D92" s="220"/>
      <c r="E92" s="220"/>
      <c r="F92" s="220"/>
      <c r="G92" s="7">
        <v>81</v>
      </c>
      <c r="H92" s="99">
        <v>0</v>
      </c>
      <c r="I92" s="99">
        <v>0</v>
      </c>
      <c r="J92" s="99">
        <v>0</v>
      </c>
      <c r="K92" s="99">
        <v>0</v>
      </c>
    </row>
    <row r="93" spans="1:11" ht="38.25" customHeight="1" x14ac:dyDescent="0.2">
      <c r="A93" s="220" t="s">
        <v>374</v>
      </c>
      <c r="B93" s="220"/>
      <c r="C93" s="220"/>
      <c r="D93" s="220"/>
      <c r="E93" s="220"/>
      <c r="F93" s="220"/>
      <c r="G93" s="7">
        <v>82</v>
      </c>
      <c r="H93" s="99">
        <v>0</v>
      </c>
      <c r="I93" s="99">
        <v>0</v>
      </c>
      <c r="J93" s="99">
        <v>0</v>
      </c>
      <c r="K93" s="99">
        <v>0</v>
      </c>
    </row>
    <row r="94" spans="1:11" ht="38.25" customHeight="1" x14ac:dyDescent="0.2">
      <c r="A94" s="220" t="s">
        <v>375</v>
      </c>
      <c r="B94" s="220"/>
      <c r="C94" s="220"/>
      <c r="D94" s="220"/>
      <c r="E94" s="220"/>
      <c r="F94" s="220"/>
      <c r="G94" s="7">
        <v>83</v>
      </c>
      <c r="H94" s="99">
        <v>0</v>
      </c>
      <c r="I94" s="99">
        <v>0</v>
      </c>
      <c r="J94" s="99">
        <v>0</v>
      </c>
      <c r="K94" s="99">
        <v>0</v>
      </c>
    </row>
    <row r="95" spans="1:11" x14ac:dyDescent="0.2">
      <c r="A95" s="220" t="s">
        <v>376</v>
      </c>
      <c r="B95" s="220"/>
      <c r="C95" s="220"/>
      <c r="D95" s="220"/>
      <c r="E95" s="220"/>
      <c r="F95" s="220"/>
      <c r="G95" s="7">
        <v>84</v>
      </c>
      <c r="H95" s="99">
        <v>0</v>
      </c>
      <c r="I95" s="99">
        <v>0</v>
      </c>
      <c r="J95" s="99">
        <v>0</v>
      </c>
      <c r="K95" s="99">
        <v>0</v>
      </c>
    </row>
    <row r="96" spans="1:11" x14ac:dyDescent="0.2">
      <c r="A96" s="220" t="s">
        <v>377</v>
      </c>
      <c r="B96" s="220"/>
      <c r="C96" s="220"/>
      <c r="D96" s="220"/>
      <c r="E96" s="220"/>
      <c r="F96" s="220"/>
      <c r="G96" s="7">
        <v>85</v>
      </c>
      <c r="H96" s="99">
        <v>0</v>
      </c>
      <c r="I96" s="99">
        <v>0</v>
      </c>
      <c r="J96" s="99">
        <v>0</v>
      </c>
      <c r="K96" s="99">
        <v>0</v>
      </c>
    </row>
    <row r="97" spans="1:11" ht="26.25" customHeight="1" x14ac:dyDescent="0.2">
      <c r="A97" s="220" t="s">
        <v>378</v>
      </c>
      <c r="B97" s="220"/>
      <c r="C97" s="220"/>
      <c r="D97" s="220"/>
      <c r="E97" s="220"/>
      <c r="F97" s="220"/>
      <c r="G97" s="7">
        <v>86</v>
      </c>
      <c r="H97" s="99">
        <v>0</v>
      </c>
      <c r="I97" s="99">
        <v>0</v>
      </c>
      <c r="J97" s="99">
        <v>0</v>
      </c>
      <c r="K97" s="99">
        <v>0</v>
      </c>
    </row>
    <row r="98" spans="1:11" ht="25.5" customHeight="1" x14ac:dyDescent="0.2">
      <c r="A98" s="231" t="s">
        <v>421</v>
      </c>
      <c r="B98" s="231"/>
      <c r="C98" s="231"/>
      <c r="D98" s="231"/>
      <c r="E98" s="231"/>
      <c r="F98" s="231"/>
      <c r="G98" s="8">
        <v>87</v>
      </c>
      <c r="H98" s="100">
        <f>SUM(H99:H108)</f>
        <v>0</v>
      </c>
      <c r="I98" s="100">
        <f t="shared" ref="I98:J98" si="10">SUM(I99:I108)</f>
        <v>0</v>
      </c>
      <c r="J98" s="100">
        <f t="shared" si="10"/>
        <v>0</v>
      </c>
      <c r="K98" s="100">
        <f>SUM(K99:K108)</f>
        <v>0</v>
      </c>
    </row>
    <row r="99" spans="1:11" x14ac:dyDescent="0.2">
      <c r="A99" s="232" t="s">
        <v>159</v>
      </c>
      <c r="B99" s="232"/>
      <c r="C99" s="232"/>
      <c r="D99" s="232"/>
      <c r="E99" s="232"/>
      <c r="F99" s="232"/>
      <c r="G99" s="7">
        <v>88</v>
      </c>
      <c r="H99" s="99">
        <v>0</v>
      </c>
      <c r="I99" s="99">
        <v>0</v>
      </c>
      <c r="J99" s="99">
        <v>0</v>
      </c>
      <c r="K99" s="99">
        <v>0</v>
      </c>
    </row>
    <row r="100" spans="1:11" x14ac:dyDescent="0.2">
      <c r="A100" s="232" t="s">
        <v>445</v>
      </c>
      <c r="B100" s="232"/>
      <c r="C100" s="232"/>
      <c r="D100" s="232"/>
      <c r="E100" s="232"/>
      <c r="F100" s="232"/>
      <c r="G100" s="7">
        <v>89</v>
      </c>
      <c r="H100" s="99">
        <v>0</v>
      </c>
      <c r="I100" s="99">
        <v>0</v>
      </c>
      <c r="J100" s="99">
        <v>0</v>
      </c>
      <c r="K100" s="99">
        <v>0</v>
      </c>
    </row>
    <row r="101" spans="1:11" ht="36" customHeight="1" x14ac:dyDescent="0.2">
      <c r="A101" s="220" t="s">
        <v>446</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447</v>
      </c>
      <c r="B105" s="220"/>
      <c r="C105" s="220"/>
      <c r="D105" s="220"/>
      <c r="E105" s="220"/>
      <c r="F105" s="220"/>
      <c r="G105" s="7">
        <v>94</v>
      </c>
      <c r="H105" s="99">
        <v>0</v>
      </c>
      <c r="I105" s="99">
        <v>0</v>
      </c>
      <c r="J105" s="99">
        <v>0</v>
      </c>
      <c r="K105" s="99">
        <v>0</v>
      </c>
    </row>
    <row r="106" spans="1:11" ht="26.25" customHeight="1" x14ac:dyDescent="0.2">
      <c r="A106" s="220" t="s">
        <v>448</v>
      </c>
      <c r="B106" s="220"/>
      <c r="C106" s="220"/>
      <c r="D106" s="220"/>
      <c r="E106" s="220"/>
      <c r="F106" s="220"/>
      <c r="G106" s="7">
        <v>95</v>
      </c>
      <c r="H106" s="99">
        <v>0</v>
      </c>
      <c r="I106" s="99">
        <v>0</v>
      </c>
      <c r="J106" s="99">
        <v>0</v>
      </c>
      <c r="K106" s="99">
        <v>0</v>
      </c>
    </row>
    <row r="107" spans="1:11" x14ac:dyDescent="0.2">
      <c r="A107" s="220" t="s">
        <v>449</v>
      </c>
      <c r="B107" s="220"/>
      <c r="C107" s="220"/>
      <c r="D107" s="220"/>
      <c r="E107" s="220"/>
      <c r="F107" s="220"/>
      <c r="G107" s="7">
        <v>96</v>
      </c>
      <c r="H107" s="99">
        <v>0</v>
      </c>
      <c r="I107" s="99">
        <v>0</v>
      </c>
      <c r="J107" s="99">
        <v>0</v>
      </c>
      <c r="K107" s="99">
        <v>0</v>
      </c>
    </row>
    <row r="108" spans="1:11" ht="24.75" customHeight="1" x14ac:dyDescent="0.2">
      <c r="A108" s="220" t="s">
        <v>450</v>
      </c>
      <c r="B108" s="220"/>
      <c r="C108" s="220"/>
      <c r="D108" s="220"/>
      <c r="E108" s="220"/>
      <c r="F108" s="220"/>
      <c r="G108" s="7">
        <v>97</v>
      </c>
      <c r="H108" s="99">
        <v>0</v>
      </c>
      <c r="I108" s="99">
        <v>0</v>
      </c>
      <c r="J108" s="99">
        <v>0</v>
      </c>
      <c r="K108" s="99">
        <v>0</v>
      </c>
    </row>
    <row r="109" spans="1:11" ht="22.9" customHeight="1" x14ac:dyDescent="0.2">
      <c r="A109" s="184" t="s">
        <v>422</v>
      </c>
      <c r="B109" s="184"/>
      <c r="C109" s="184"/>
      <c r="D109" s="184"/>
      <c r="E109" s="184"/>
      <c r="F109" s="184"/>
      <c r="G109" s="8">
        <v>98</v>
      </c>
      <c r="H109" s="100">
        <f>H91+H98-H108-H97</f>
        <v>0</v>
      </c>
      <c r="I109" s="100">
        <f>I91+I98-I108-I97</f>
        <v>0</v>
      </c>
      <c r="J109" s="100">
        <f>J91+J98-J108-J97</f>
        <v>0</v>
      </c>
      <c r="K109" s="100">
        <f>K91+K98-K108-K97</f>
        <v>0</v>
      </c>
    </row>
    <row r="110" spans="1:11" ht="25.5" customHeight="1" x14ac:dyDescent="0.2">
      <c r="A110" s="184" t="s">
        <v>379</v>
      </c>
      <c r="B110" s="184"/>
      <c r="C110" s="184"/>
      <c r="D110" s="184"/>
      <c r="E110" s="184"/>
      <c r="F110" s="184"/>
      <c r="G110" s="8">
        <v>99</v>
      </c>
      <c r="H110" s="98">
        <f>H89+H109</f>
        <v>0</v>
      </c>
      <c r="I110" s="98">
        <f>I89+I109</f>
        <v>0</v>
      </c>
      <c r="J110" s="98">
        <f t="shared" ref="J110:K110" si="11">J89+J109</f>
        <v>0</v>
      </c>
      <c r="K110" s="98">
        <f t="shared" si="11"/>
        <v>0</v>
      </c>
    </row>
    <row r="111" spans="1:11" x14ac:dyDescent="0.2">
      <c r="A111" s="223" t="s">
        <v>163</v>
      </c>
      <c r="B111" s="223"/>
      <c r="C111" s="223"/>
      <c r="D111" s="223"/>
      <c r="E111" s="223"/>
      <c r="F111" s="223"/>
      <c r="G111" s="224"/>
      <c r="H111" s="224"/>
      <c r="I111" s="224"/>
      <c r="J111" s="225"/>
      <c r="K111" s="225"/>
    </row>
    <row r="112" spans="1:11" ht="23.25" customHeight="1" x14ac:dyDescent="0.2">
      <c r="A112" s="227" t="s">
        <v>380</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113</v>
      </c>
      <c r="B113" s="228"/>
      <c r="C113" s="228"/>
      <c r="D113" s="228"/>
      <c r="E113" s="228"/>
      <c r="F113" s="228"/>
      <c r="G113" s="7">
        <v>101</v>
      </c>
      <c r="H113" s="99">
        <v>0</v>
      </c>
      <c r="I113" s="99">
        <v>0</v>
      </c>
      <c r="J113" s="99">
        <v>0</v>
      </c>
      <c r="K113" s="99">
        <v>0</v>
      </c>
    </row>
    <row r="114" spans="1:11" ht="12.75" customHeight="1" x14ac:dyDescent="0.2">
      <c r="A114" s="228" t="s">
        <v>164</v>
      </c>
      <c r="B114" s="228"/>
      <c r="C114" s="228"/>
      <c r="D114" s="228"/>
      <c r="E114" s="228"/>
      <c r="F114" s="228"/>
      <c r="G114" s="7">
        <v>102</v>
      </c>
      <c r="H114" s="99">
        <v>0</v>
      </c>
      <c r="I114" s="99">
        <v>0</v>
      </c>
      <c r="J114" s="99">
        <v>0</v>
      </c>
      <c r="K114" s="99">
        <v>0</v>
      </c>
    </row>
  </sheetData>
  <sheetProtection algorithmName="SHA-512" hashValue="GUF5LjrIXUEY4BaLr3IL40IsFndw0x9tmf5qb9vHLxbWrzg2mnzq3YAt6FW0XQqviGdnPxGi/mh/JHdxqfBUHQ==" saltValue="UnCiAYadyVfVSBOb715ZYQ=="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28" zoomScale="85" zoomScaleNormal="100" zoomScaleSheetLayoutView="85" workbookViewId="0">
      <selection activeCell="H51" sqref="H5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451</v>
      </c>
      <c r="B2" s="188"/>
      <c r="C2" s="188"/>
      <c r="D2" s="188"/>
      <c r="E2" s="188"/>
      <c r="F2" s="188"/>
      <c r="G2" s="188"/>
      <c r="H2" s="188"/>
      <c r="I2" s="188"/>
    </row>
    <row r="3" spans="1:9" x14ac:dyDescent="0.2">
      <c r="A3" s="237" t="s">
        <v>443</v>
      </c>
      <c r="B3" s="238"/>
      <c r="C3" s="238"/>
      <c r="D3" s="238"/>
      <c r="E3" s="238"/>
      <c r="F3" s="238"/>
      <c r="G3" s="238"/>
      <c r="H3" s="238"/>
      <c r="I3" s="238"/>
    </row>
    <row r="4" spans="1:9" x14ac:dyDescent="0.2">
      <c r="A4" s="236" t="s">
        <v>452</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317551.98</v>
      </c>
      <c r="I8" s="101">
        <v>131902.04</v>
      </c>
    </row>
    <row r="9" spans="1:9" ht="12.75" customHeight="1" x14ac:dyDescent="0.2">
      <c r="A9" s="240" t="s">
        <v>170</v>
      </c>
      <c r="B9" s="240"/>
      <c r="C9" s="240"/>
      <c r="D9" s="240"/>
      <c r="E9" s="240"/>
      <c r="F9" s="240"/>
      <c r="G9" s="32">
        <v>2</v>
      </c>
      <c r="H9" s="102">
        <f>H10+H11+H12+H13+H14+H15+H16+H17</f>
        <v>1363544.79</v>
      </c>
      <c r="I9" s="102">
        <f>I10+I11+I12+I13+I14+I15+I16+I17</f>
        <v>179499.82</v>
      </c>
    </row>
    <row r="10" spans="1:9" ht="12.75" customHeight="1" x14ac:dyDescent="0.2">
      <c r="A10" s="217" t="s">
        <v>171</v>
      </c>
      <c r="B10" s="217"/>
      <c r="C10" s="217"/>
      <c r="D10" s="217"/>
      <c r="E10" s="217"/>
      <c r="F10" s="217"/>
      <c r="G10" s="31">
        <v>3</v>
      </c>
      <c r="H10" s="101">
        <v>154173.67000000001</v>
      </c>
      <c r="I10" s="101">
        <v>160669.1</v>
      </c>
    </row>
    <row r="11" spans="1:9" ht="22.15" customHeight="1" x14ac:dyDescent="0.2">
      <c r="A11" s="217" t="s">
        <v>172</v>
      </c>
      <c r="B11" s="217"/>
      <c r="C11" s="217"/>
      <c r="D11" s="217"/>
      <c r="E11" s="217"/>
      <c r="F11" s="217"/>
      <c r="G11" s="31">
        <v>4</v>
      </c>
      <c r="H11" s="101">
        <v>0</v>
      </c>
      <c r="I11" s="101">
        <v>0</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-37717.199999999997</v>
      </c>
      <c r="I13" s="101">
        <v>-15912.2</v>
      </c>
    </row>
    <row r="14" spans="1:9" ht="12.75" customHeight="1" x14ac:dyDescent="0.2">
      <c r="A14" s="217" t="s">
        <v>175</v>
      </c>
      <c r="B14" s="217"/>
      <c r="C14" s="217"/>
      <c r="D14" s="217"/>
      <c r="E14" s="217"/>
      <c r="F14" s="217"/>
      <c r="G14" s="31">
        <v>7</v>
      </c>
      <c r="H14" s="101">
        <v>91468.3</v>
      </c>
      <c r="I14" s="101">
        <v>83524.160000000003</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0</v>
      </c>
      <c r="I16" s="101">
        <v>0</v>
      </c>
    </row>
    <row r="17" spans="1:9" ht="25.15" customHeight="1" x14ac:dyDescent="0.2">
      <c r="A17" s="217" t="s">
        <v>178</v>
      </c>
      <c r="B17" s="217"/>
      <c r="C17" s="217"/>
      <c r="D17" s="217"/>
      <c r="E17" s="217"/>
      <c r="F17" s="217"/>
      <c r="G17" s="31">
        <v>10</v>
      </c>
      <c r="H17" s="101">
        <v>1155620.02</v>
      </c>
      <c r="I17" s="101">
        <v>-48781.24</v>
      </c>
    </row>
    <row r="18" spans="1:9" ht="28.15" customHeight="1" x14ac:dyDescent="0.2">
      <c r="A18" s="239" t="s">
        <v>304</v>
      </c>
      <c r="B18" s="239"/>
      <c r="C18" s="239"/>
      <c r="D18" s="239"/>
      <c r="E18" s="239"/>
      <c r="F18" s="239"/>
      <c r="G18" s="32">
        <v>11</v>
      </c>
      <c r="H18" s="102">
        <f>H8+H9</f>
        <v>1681096.77</v>
      </c>
      <c r="I18" s="102">
        <f>I8+I9</f>
        <v>311401.86</v>
      </c>
    </row>
    <row r="19" spans="1:9" ht="12.75" customHeight="1" x14ac:dyDescent="0.2">
      <c r="A19" s="240" t="s">
        <v>179</v>
      </c>
      <c r="B19" s="240"/>
      <c r="C19" s="240"/>
      <c r="D19" s="240"/>
      <c r="E19" s="240"/>
      <c r="F19" s="240"/>
      <c r="G19" s="32">
        <v>12</v>
      </c>
      <c r="H19" s="102">
        <f>H20+H21+H22+H23</f>
        <v>-2520999.29</v>
      </c>
      <c r="I19" s="102">
        <f>I20+I21+I22+I23</f>
        <v>343593.68</v>
      </c>
    </row>
    <row r="20" spans="1:9" ht="12.75" customHeight="1" x14ac:dyDescent="0.2">
      <c r="A20" s="217" t="s">
        <v>180</v>
      </c>
      <c r="B20" s="217"/>
      <c r="C20" s="217"/>
      <c r="D20" s="217"/>
      <c r="E20" s="217"/>
      <c r="F20" s="217"/>
      <c r="G20" s="31">
        <v>13</v>
      </c>
      <c r="H20" s="101">
        <v>-1798375.57</v>
      </c>
      <c r="I20" s="101">
        <v>561883.03</v>
      </c>
    </row>
    <row r="21" spans="1:9" ht="12.75" customHeight="1" x14ac:dyDescent="0.2">
      <c r="A21" s="217" t="s">
        <v>181</v>
      </c>
      <c r="B21" s="217"/>
      <c r="C21" s="217"/>
      <c r="D21" s="217"/>
      <c r="E21" s="217"/>
      <c r="F21" s="217"/>
      <c r="G21" s="31">
        <v>14</v>
      </c>
      <c r="H21" s="101">
        <v>-722623.72</v>
      </c>
      <c r="I21" s="101">
        <v>-218289.35</v>
      </c>
    </row>
    <row r="22" spans="1:9" ht="12.75" customHeight="1" x14ac:dyDescent="0.2">
      <c r="A22" s="217" t="s">
        <v>182</v>
      </c>
      <c r="B22" s="217"/>
      <c r="C22" s="217"/>
      <c r="D22" s="217"/>
      <c r="E22" s="217"/>
      <c r="F22" s="217"/>
      <c r="G22" s="31">
        <v>15</v>
      </c>
      <c r="H22" s="101">
        <v>0</v>
      </c>
      <c r="I22" s="101">
        <v>0</v>
      </c>
    </row>
    <row r="23" spans="1:9" ht="12.75" customHeight="1" x14ac:dyDescent="0.2">
      <c r="A23" s="217" t="s">
        <v>183</v>
      </c>
      <c r="B23" s="217"/>
      <c r="C23" s="217"/>
      <c r="D23" s="217"/>
      <c r="E23" s="217"/>
      <c r="F23" s="217"/>
      <c r="G23" s="31">
        <v>16</v>
      </c>
      <c r="H23" s="101">
        <v>0</v>
      </c>
      <c r="I23" s="101">
        <v>0</v>
      </c>
    </row>
    <row r="24" spans="1:9" ht="12.75" customHeight="1" x14ac:dyDescent="0.2">
      <c r="A24" s="239" t="s">
        <v>184</v>
      </c>
      <c r="B24" s="239"/>
      <c r="C24" s="239"/>
      <c r="D24" s="239"/>
      <c r="E24" s="239"/>
      <c r="F24" s="239"/>
      <c r="G24" s="32">
        <v>17</v>
      </c>
      <c r="H24" s="102">
        <f>H18+H19</f>
        <v>-839902.52</v>
      </c>
      <c r="I24" s="102">
        <f>I18+I19</f>
        <v>654995.54</v>
      </c>
    </row>
    <row r="25" spans="1:9" ht="12.75" customHeight="1" x14ac:dyDescent="0.2">
      <c r="A25" s="182" t="s">
        <v>185</v>
      </c>
      <c r="B25" s="182"/>
      <c r="C25" s="182"/>
      <c r="D25" s="182"/>
      <c r="E25" s="182"/>
      <c r="F25" s="182"/>
      <c r="G25" s="31">
        <v>18</v>
      </c>
      <c r="H25" s="101">
        <v>-91468.3</v>
      </c>
      <c r="I25" s="101">
        <v>-83524.160000000003</v>
      </c>
    </row>
    <row r="26" spans="1:9" ht="12.75" customHeight="1" x14ac:dyDescent="0.2">
      <c r="A26" s="182" t="s">
        <v>186</v>
      </c>
      <c r="B26" s="182"/>
      <c r="C26" s="182"/>
      <c r="D26" s="182"/>
      <c r="E26" s="182"/>
      <c r="F26" s="182"/>
      <c r="G26" s="31">
        <v>19</v>
      </c>
      <c r="H26" s="101">
        <v>-83702.070000000007</v>
      </c>
      <c r="I26" s="101">
        <v>57159.360000000001</v>
      </c>
    </row>
    <row r="27" spans="1:9" ht="25.9" customHeight="1" x14ac:dyDescent="0.2">
      <c r="A27" s="244" t="s">
        <v>187</v>
      </c>
      <c r="B27" s="244"/>
      <c r="C27" s="244"/>
      <c r="D27" s="244"/>
      <c r="E27" s="244"/>
      <c r="F27" s="244"/>
      <c r="G27" s="32">
        <v>20</v>
      </c>
      <c r="H27" s="102">
        <f>H24+H25+H26</f>
        <v>-1015072.89</v>
      </c>
      <c r="I27" s="102">
        <f>I24+I25+I26</f>
        <v>628630.74</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0</v>
      </c>
      <c r="I29" s="103">
        <v>3762000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37717.199999999997</v>
      </c>
      <c r="I31" s="103">
        <v>15912.02</v>
      </c>
    </row>
    <row r="32" spans="1:9" ht="12.75" customHeight="1" x14ac:dyDescent="0.2">
      <c r="A32" s="182" t="s">
        <v>192</v>
      </c>
      <c r="B32" s="182"/>
      <c r="C32" s="182"/>
      <c r="D32" s="182"/>
      <c r="E32" s="182"/>
      <c r="F32" s="182"/>
      <c r="G32" s="31">
        <v>24</v>
      </c>
      <c r="H32" s="103">
        <v>50108.85</v>
      </c>
      <c r="I32" s="103">
        <v>0</v>
      </c>
    </row>
    <row r="33" spans="1:9" ht="12.75" customHeight="1" x14ac:dyDescent="0.2">
      <c r="A33" s="182" t="s">
        <v>193</v>
      </c>
      <c r="B33" s="182"/>
      <c r="C33" s="182"/>
      <c r="D33" s="182"/>
      <c r="E33" s="182"/>
      <c r="F33" s="182"/>
      <c r="G33" s="31">
        <v>25</v>
      </c>
      <c r="H33" s="103">
        <v>961.42</v>
      </c>
      <c r="I33" s="103">
        <v>11983.19</v>
      </c>
    </row>
    <row r="34" spans="1:9" ht="12.75" customHeight="1" x14ac:dyDescent="0.2">
      <c r="A34" s="182" t="s">
        <v>194</v>
      </c>
      <c r="B34" s="182"/>
      <c r="C34" s="182"/>
      <c r="D34" s="182"/>
      <c r="E34" s="182"/>
      <c r="F34" s="182"/>
      <c r="G34" s="31">
        <v>26</v>
      </c>
      <c r="H34" s="103">
        <v>0</v>
      </c>
      <c r="I34" s="103">
        <v>0</v>
      </c>
    </row>
    <row r="35" spans="1:9" ht="26.45" customHeight="1" x14ac:dyDescent="0.2">
      <c r="A35" s="239" t="s">
        <v>195</v>
      </c>
      <c r="B35" s="239"/>
      <c r="C35" s="239"/>
      <c r="D35" s="239"/>
      <c r="E35" s="239"/>
      <c r="F35" s="239"/>
      <c r="G35" s="32">
        <v>27</v>
      </c>
      <c r="H35" s="104">
        <f>H29+H30+H31+H32+H33+H34</f>
        <v>88787.47</v>
      </c>
      <c r="I35" s="104">
        <f>I29+I30+I31+I32+I33+I34</f>
        <v>3789895.21</v>
      </c>
    </row>
    <row r="36" spans="1:9" ht="22.9" customHeight="1" x14ac:dyDescent="0.2">
      <c r="A36" s="182" t="s">
        <v>196</v>
      </c>
      <c r="B36" s="182"/>
      <c r="C36" s="182"/>
      <c r="D36" s="182"/>
      <c r="E36" s="182"/>
      <c r="F36" s="182"/>
      <c r="G36" s="31">
        <v>28</v>
      </c>
      <c r="H36" s="103">
        <v>-695925.97</v>
      </c>
      <c r="I36" s="103">
        <v>-56037</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-15000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9" t="s">
        <v>201</v>
      </c>
      <c r="B41" s="239"/>
      <c r="C41" s="239"/>
      <c r="D41" s="239"/>
      <c r="E41" s="239"/>
      <c r="F41" s="239"/>
      <c r="G41" s="32">
        <v>33</v>
      </c>
      <c r="H41" s="104">
        <f>H36+H37+H38+H39+H40</f>
        <v>-695925.97</v>
      </c>
      <c r="I41" s="104">
        <f>I36+I37+I38+I39+I40</f>
        <v>-71037</v>
      </c>
    </row>
    <row r="42" spans="1:9" ht="29.45" customHeight="1" x14ac:dyDescent="0.2">
      <c r="A42" s="244" t="s">
        <v>202</v>
      </c>
      <c r="B42" s="244"/>
      <c r="C42" s="244"/>
      <c r="D42" s="244"/>
      <c r="E42" s="244"/>
      <c r="F42" s="244"/>
      <c r="G42" s="32">
        <v>34</v>
      </c>
      <c r="H42" s="104">
        <f>H35+H41</f>
        <v>-607138.5</v>
      </c>
      <c r="I42" s="104">
        <f>I35+I41</f>
        <v>3718858.21</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0</v>
      </c>
      <c r="I47" s="103">
        <v>0</v>
      </c>
    </row>
    <row r="48" spans="1:9" ht="22.15" customHeight="1" x14ac:dyDescent="0.2">
      <c r="A48" s="239" t="s">
        <v>208</v>
      </c>
      <c r="B48" s="239"/>
      <c r="C48" s="239"/>
      <c r="D48" s="239"/>
      <c r="E48" s="239"/>
      <c r="F48" s="239"/>
      <c r="G48" s="32">
        <v>39</v>
      </c>
      <c r="H48" s="104">
        <f>H44+H45+H46+H47</f>
        <v>0</v>
      </c>
      <c r="I48" s="104">
        <f>I44+I45+I46+I47</f>
        <v>0</v>
      </c>
    </row>
    <row r="49" spans="1:9" ht="24.6" customHeight="1" x14ac:dyDescent="0.2">
      <c r="A49" s="182" t="s">
        <v>303</v>
      </c>
      <c r="B49" s="182"/>
      <c r="C49" s="182"/>
      <c r="D49" s="182"/>
      <c r="E49" s="182"/>
      <c r="F49" s="182"/>
      <c r="G49" s="31">
        <v>40</v>
      </c>
      <c r="H49" s="103">
        <v>-208333.35</v>
      </c>
      <c r="I49" s="103">
        <v>-208333.35</v>
      </c>
    </row>
    <row r="50" spans="1:9" ht="12.75" customHeight="1" x14ac:dyDescent="0.2">
      <c r="A50" s="182" t="s">
        <v>209</v>
      </c>
      <c r="B50" s="182"/>
      <c r="C50" s="182"/>
      <c r="D50" s="182"/>
      <c r="E50" s="182"/>
      <c r="F50" s="182"/>
      <c r="G50" s="31">
        <v>41</v>
      </c>
      <c r="H50" s="103">
        <v>-554225</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0</v>
      </c>
      <c r="I53" s="103">
        <v>0</v>
      </c>
    </row>
    <row r="54" spans="1:9" ht="30.6" customHeight="1" x14ac:dyDescent="0.2">
      <c r="A54" s="239" t="s">
        <v>213</v>
      </c>
      <c r="B54" s="239"/>
      <c r="C54" s="239"/>
      <c r="D54" s="239"/>
      <c r="E54" s="239"/>
      <c r="F54" s="239"/>
      <c r="G54" s="32">
        <v>45</v>
      </c>
      <c r="H54" s="104">
        <f>H49+H50+H51+H52+H53</f>
        <v>-762558.35</v>
      </c>
      <c r="I54" s="104">
        <f>I49+I50+I51+I52+I53</f>
        <v>-208333.35</v>
      </c>
    </row>
    <row r="55" spans="1:9" ht="29.45" customHeight="1" x14ac:dyDescent="0.2">
      <c r="A55" s="244" t="s">
        <v>214</v>
      </c>
      <c r="B55" s="244"/>
      <c r="C55" s="244"/>
      <c r="D55" s="244"/>
      <c r="E55" s="244"/>
      <c r="F55" s="244"/>
      <c r="G55" s="32">
        <v>46</v>
      </c>
      <c r="H55" s="104">
        <f>H48+H54</f>
        <v>-762558.35</v>
      </c>
      <c r="I55" s="104">
        <f>I48+I54</f>
        <v>-208333.35</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-2384769.7400000002</v>
      </c>
      <c r="I57" s="104">
        <f>I27+I42+I55+I56</f>
        <v>4139155.6</v>
      </c>
    </row>
    <row r="58" spans="1:9" x14ac:dyDescent="0.2">
      <c r="A58" s="245" t="s">
        <v>217</v>
      </c>
      <c r="B58" s="245"/>
      <c r="C58" s="245"/>
      <c r="D58" s="245"/>
      <c r="E58" s="245"/>
      <c r="F58" s="245"/>
      <c r="G58" s="31">
        <v>49</v>
      </c>
      <c r="H58" s="103">
        <v>6458891.5099999998</v>
      </c>
      <c r="I58" s="103">
        <v>3512777.47</v>
      </c>
    </row>
    <row r="59" spans="1:9" ht="31.15" customHeight="1" x14ac:dyDescent="0.2">
      <c r="A59" s="244" t="s">
        <v>218</v>
      </c>
      <c r="B59" s="244"/>
      <c r="C59" s="244"/>
      <c r="D59" s="244"/>
      <c r="E59" s="244"/>
      <c r="F59" s="244"/>
      <c r="G59" s="32">
        <v>50</v>
      </c>
      <c r="H59" s="104">
        <f>H57+H58</f>
        <v>4074121.77</v>
      </c>
      <c r="I59" s="104">
        <f>I57+I58</f>
        <v>7651933.0700000003</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15" zoomScale="80" zoomScaleNormal="100" zoomScaleSheetLayoutView="80" workbookViewId="0">
      <selection activeCell="H53" sqref="H5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326</v>
      </c>
      <c r="B2" s="188"/>
      <c r="C2" s="188"/>
      <c r="D2" s="188"/>
      <c r="E2" s="188"/>
      <c r="F2" s="188"/>
      <c r="G2" s="188"/>
      <c r="H2" s="188"/>
      <c r="I2" s="188"/>
    </row>
    <row r="3" spans="1:9" x14ac:dyDescent="0.2">
      <c r="A3" s="256" t="s">
        <v>442</v>
      </c>
      <c r="B3" s="257"/>
      <c r="C3" s="257"/>
      <c r="D3" s="257"/>
      <c r="E3" s="257"/>
      <c r="F3" s="257"/>
      <c r="G3" s="257"/>
      <c r="H3" s="257"/>
      <c r="I3" s="257"/>
    </row>
    <row r="4" spans="1:9" x14ac:dyDescent="0.2">
      <c r="A4" s="236" t="s">
        <v>327</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381</v>
      </c>
      <c r="B12" s="247"/>
      <c r="C12" s="247"/>
      <c r="D12" s="247"/>
      <c r="E12" s="247"/>
      <c r="F12" s="247"/>
      <c r="G12" s="11">
        <v>5</v>
      </c>
      <c r="H12" s="107">
        <v>0</v>
      </c>
      <c r="I12" s="107">
        <v>0</v>
      </c>
    </row>
    <row r="13" spans="1:9" x14ac:dyDescent="0.2">
      <c r="A13" s="255" t="s">
        <v>382</v>
      </c>
      <c r="B13" s="255"/>
      <c r="C13" s="255"/>
      <c r="D13" s="255"/>
      <c r="E13" s="255"/>
      <c r="F13" s="255"/>
      <c r="G13" s="25">
        <v>6</v>
      </c>
      <c r="H13" s="108">
        <f>SUM(H8:H12)</f>
        <v>0</v>
      </c>
      <c r="I13" s="108">
        <f>SUM(I8:I12)</f>
        <v>0</v>
      </c>
    </row>
    <row r="14" spans="1:9" ht="12.75" customHeight="1" x14ac:dyDescent="0.2">
      <c r="A14" s="247" t="s">
        <v>383</v>
      </c>
      <c r="B14" s="247"/>
      <c r="C14" s="247"/>
      <c r="D14" s="247"/>
      <c r="E14" s="247"/>
      <c r="F14" s="247"/>
      <c r="G14" s="11">
        <v>7</v>
      </c>
      <c r="H14" s="107">
        <v>0</v>
      </c>
      <c r="I14" s="107">
        <v>0</v>
      </c>
    </row>
    <row r="15" spans="1:9" ht="12.75" customHeight="1" x14ac:dyDescent="0.2">
      <c r="A15" s="247" t="s">
        <v>384</v>
      </c>
      <c r="B15" s="247"/>
      <c r="C15" s="247"/>
      <c r="D15" s="247"/>
      <c r="E15" s="247"/>
      <c r="F15" s="247"/>
      <c r="G15" s="11">
        <v>8</v>
      </c>
      <c r="H15" s="107">
        <v>0</v>
      </c>
      <c r="I15" s="107">
        <v>0</v>
      </c>
    </row>
    <row r="16" spans="1:9" ht="12.75" customHeight="1" x14ac:dyDescent="0.2">
      <c r="A16" s="247" t="s">
        <v>385</v>
      </c>
      <c r="B16" s="247"/>
      <c r="C16" s="247"/>
      <c r="D16" s="247"/>
      <c r="E16" s="247"/>
      <c r="F16" s="247"/>
      <c r="G16" s="11">
        <v>9</v>
      </c>
      <c r="H16" s="107">
        <v>0</v>
      </c>
      <c r="I16" s="107">
        <v>0</v>
      </c>
    </row>
    <row r="17" spans="1:9" ht="12.75" customHeight="1" x14ac:dyDescent="0.2">
      <c r="A17" s="247" t="s">
        <v>386</v>
      </c>
      <c r="B17" s="247"/>
      <c r="C17" s="247"/>
      <c r="D17" s="247"/>
      <c r="E17" s="247"/>
      <c r="F17" s="247"/>
      <c r="G17" s="11">
        <v>10</v>
      </c>
      <c r="H17" s="107">
        <v>0</v>
      </c>
      <c r="I17" s="107">
        <v>0</v>
      </c>
    </row>
    <row r="18" spans="1:9" ht="12.75" customHeight="1" x14ac:dyDescent="0.2">
      <c r="A18" s="247" t="s">
        <v>387</v>
      </c>
      <c r="B18" s="247"/>
      <c r="C18" s="247"/>
      <c r="D18" s="247"/>
      <c r="E18" s="247"/>
      <c r="F18" s="247"/>
      <c r="G18" s="11">
        <v>11</v>
      </c>
      <c r="H18" s="107">
        <v>0</v>
      </c>
      <c r="I18" s="107">
        <v>0</v>
      </c>
    </row>
    <row r="19" spans="1:9" ht="12.75" customHeight="1" x14ac:dyDescent="0.2">
      <c r="A19" s="247" t="s">
        <v>388</v>
      </c>
      <c r="B19" s="247"/>
      <c r="C19" s="247"/>
      <c r="D19" s="247"/>
      <c r="E19" s="247"/>
      <c r="F19" s="247"/>
      <c r="G19" s="11">
        <v>12</v>
      </c>
      <c r="H19" s="107">
        <v>0</v>
      </c>
      <c r="I19" s="107">
        <v>0</v>
      </c>
    </row>
    <row r="20" spans="1:9" ht="26.25" customHeight="1" x14ac:dyDescent="0.2">
      <c r="A20" s="255" t="s">
        <v>389</v>
      </c>
      <c r="B20" s="255"/>
      <c r="C20" s="255"/>
      <c r="D20" s="255"/>
      <c r="E20" s="255"/>
      <c r="F20" s="255"/>
      <c r="G20" s="25">
        <v>13</v>
      </c>
      <c r="H20" s="108">
        <f>SUM(H14:H19)</f>
        <v>0</v>
      </c>
      <c r="I20" s="108">
        <f>SUM(I14:I19)</f>
        <v>0</v>
      </c>
    </row>
    <row r="21" spans="1:9" ht="27.6" customHeight="1" x14ac:dyDescent="0.2">
      <c r="A21" s="253" t="s">
        <v>390</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391</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392</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393</v>
      </c>
      <c r="B35" s="248"/>
      <c r="C35" s="248"/>
      <c r="D35" s="248"/>
      <c r="E35" s="248"/>
      <c r="F35" s="248"/>
      <c r="G35" s="25">
        <v>27</v>
      </c>
      <c r="H35" s="110">
        <f>SUM(H30:H34)</f>
        <v>0</v>
      </c>
      <c r="I35" s="110">
        <f>SUM(I30:I34)</f>
        <v>0</v>
      </c>
    </row>
    <row r="36" spans="1:9" ht="28.15" customHeight="1" x14ac:dyDescent="0.2">
      <c r="A36" s="253" t="s">
        <v>394</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395</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396</v>
      </c>
      <c r="B48" s="248"/>
      <c r="C48" s="248"/>
      <c r="D48" s="248"/>
      <c r="E48" s="248"/>
      <c r="F48" s="248"/>
      <c r="G48" s="25">
        <v>39</v>
      </c>
      <c r="H48" s="110">
        <f>H47+H46+H45+H44+H43</f>
        <v>0</v>
      </c>
      <c r="I48" s="110">
        <f>I47+I46+I45+I44+I43</f>
        <v>0</v>
      </c>
    </row>
    <row r="49" spans="1:9" ht="25.9" customHeight="1" x14ac:dyDescent="0.2">
      <c r="A49" s="259" t="s">
        <v>428</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397</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398</v>
      </c>
      <c r="B53" s="258"/>
      <c r="C53" s="258"/>
      <c r="D53" s="258"/>
      <c r="E53" s="258"/>
      <c r="F53" s="258"/>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80" zoomScaleNormal="100" zoomScaleSheetLayoutView="80" workbookViewId="0">
      <selection activeCell="Z30" sqref="Z30"/>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46023</v>
      </c>
      <c r="H2" s="15"/>
      <c r="I2" s="15"/>
      <c r="J2" s="15"/>
      <c r="K2" s="14"/>
      <c r="Y2" s="16" t="s">
        <v>443</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399</v>
      </c>
      <c r="Q4" s="113" t="s">
        <v>258</v>
      </c>
      <c r="R4" s="113" t="s">
        <v>259</v>
      </c>
      <c r="S4" s="114" t="s">
        <v>400</v>
      </c>
      <c r="T4" s="114" t="s">
        <v>401</v>
      </c>
      <c r="U4" s="114" t="s">
        <v>431</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432</v>
      </c>
      <c r="Y5" s="113">
        <v>20</v>
      </c>
      <c r="Z5" s="116" t="s">
        <v>433</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6650700</v>
      </c>
      <c r="I7" s="120">
        <v>1633177.88</v>
      </c>
      <c r="J7" s="120">
        <v>332535</v>
      </c>
      <c r="K7" s="120">
        <v>0</v>
      </c>
      <c r="L7" s="120">
        <v>0</v>
      </c>
      <c r="M7" s="120">
        <v>0</v>
      </c>
      <c r="N7" s="120">
        <v>148567.79</v>
      </c>
      <c r="O7" s="120">
        <v>0</v>
      </c>
      <c r="P7" s="120">
        <v>1311214.1299999999</v>
      </c>
      <c r="Q7" s="120">
        <v>0</v>
      </c>
      <c r="R7" s="120">
        <v>0</v>
      </c>
      <c r="S7" s="120">
        <v>0</v>
      </c>
      <c r="T7" s="120">
        <v>0</v>
      </c>
      <c r="U7" s="120">
        <v>0</v>
      </c>
      <c r="V7" s="120">
        <v>1516979.7</v>
      </c>
      <c r="W7" s="120">
        <v>1551362.22</v>
      </c>
      <c r="X7" s="122">
        <f>H7+I7+J7+K7-L7+M7+N7+O7+P7+Q7+R7+V7+W7+S7+T7+U7</f>
        <v>13144536.720000001</v>
      </c>
      <c r="Y7" s="120">
        <v>0</v>
      </c>
      <c r="Z7" s="122">
        <f>X7+Y7</f>
        <v>13144536.720000001</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6650700</v>
      </c>
      <c r="I10" s="122">
        <f t="shared" ref="I10:Z10" si="2">I7+I8+I9</f>
        <v>1633177.88</v>
      </c>
      <c r="J10" s="122">
        <f t="shared" si="2"/>
        <v>332535</v>
      </c>
      <c r="K10" s="122">
        <f>K7+K8+K9</f>
        <v>0</v>
      </c>
      <c r="L10" s="122">
        <f t="shared" si="2"/>
        <v>0</v>
      </c>
      <c r="M10" s="122">
        <f t="shared" si="2"/>
        <v>0</v>
      </c>
      <c r="N10" s="122">
        <f t="shared" si="2"/>
        <v>148567.79</v>
      </c>
      <c r="O10" s="122">
        <f t="shared" si="2"/>
        <v>0</v>
      </c>
      <c r="P10" s="122">
        <f t="shared" si="2"/>
        <v>1311214.1299999999</v>
      </c>
      <c r="Q10" s="122">
        <f t="shared" si="2"/>
        <v>0</v>
      </c>
      <c r="R10" s="122">
        <f t="shared" si="2"/>
        <v>0</v>
      </c>
      <c r="S10" s="122">
        <f t="shared" si="2"/>
        <v>0</v>
      </c>
      <c r="T10" s="122">
        <f>T7+T8+T9</f>
        <v>0</v>
      </c>
      <c r="U10" s="122">
        <f>U7+U8+U9</f>
        <v>0</v>
      </c>
      <c r="V10" s="122">
        <f>V7+V8+V9</f>
        <v>1516979.7</v>
      </c>
      <c r="W10" s="122">
        <f>W7+W8+W9</f>
        <v>1551362.22</v>
      </c>
      <c r="X10" s="122">
        <f>X7+X8+X9</f>
        <v>13144536.720000001</v>
      </c>
      <c r="Y10" s="122">
        <f t="shared" si="2"/>
        <v>0</v>
      </c>
      <c r="Z10" s="122">
        <f t="shared" si="2"/>
        <v>13144536.720000001</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595999.02</v>
      </c>
      <c r="X11" s="122">
        <f>H11+I11+J11+K11-L11+M11+N11+O11+P11+Q11+R11+V11+W11+S11+T11+U11</f>
        <v>595999.02</v>
      </c>
      <c r="Y11" s="120">
        <v>0</v>
      </c>
      <c r="Z11" s="122">
        <f t="shared" ref="Z11:Z29" si="3">X11+Y11</f>
        <v>595999.02</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402</v>
      </c>
      <c r="B14" s="264"/>
      <c r="C14" s="264"/>
      <c r="D14" s="264"/>
      <c r="E14" s="264"/>
      <c r="F14" s="264"/>
      <c r="G14" s="117">
        <v>8</v>
      </c>
      <c r="H14" s="119">
        <v>0</v>
      </c>
      <c r="I14" s="119">
        <v>0</v>
      </c>
      <c r="J14" s="119">
        <v>0</v>
      </c>
      <c r="K14" s="119">
        <v>0</v>
      </c>
      <c r="L14" s="119">
        <v>0</v>
      </c>
      <c r="M14" s="119">
        <v>0</v>
      </c>
      <c r="N14" s="119">
        <v>0</v>
      </c>
      <c r="O14" s="119">
        <v>0</v>
      </c>
      <c r="P14" s="120">
        <v>16922.39</v>
      </c>
      <c r="Q14" s="119">
        <v>0</v>
      </c>
      <c r="R14" s="119">
        <v>0</v>
      </c>
      <c r="S14" s="119">
        <v>0</v>
      </c>
      <c r="T14" s="119">
        <v>0</v>
      </c>
      <c r="U14" s="120">
        <v>0</v>
      </c>
      <c r="V14" s="120">
        <v>0</v>
      </c>
      <c r="W14" s="120">
        <v>0</v>
      </c>
      <c r="X14" s="122">
        <f t="shared" si="4"/>
        <v>16922.39</v>
      </c>
      <c r="Y14" s="120">
        <v>0</v>
      </c>
      <c r="Z14" s="122">
        <f t="shared" si="3"/>
        <v>16922.39</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0</v>
      </c>
      <c r="J19" s="120">
        <v>0</v>
      </c>
      <c r="K19" s="120">
        <v>0</v>
      </c>
      <c r="L19" s="120">
        <v>0</v>
      </c>
      <c r="M19" s="120">
        <v>0</v>
      </c>
      <c r="N19" s="120">
        <v>-50108.84</v>
      </c>
      <c r="O19" s="120">
        <v>0</v>
      </c>
      <c r="P19" s="120">
        <v>0</v>
      </c>
      <c r="Q19" s="120">
        <v>0</v>
      </c>
      <c r="R19" s="120">
        <v>0</v>
      </c>
      <c r="S19" s="120">
        <v>0</v>
      </c>
      <c r="T19" s="120">
        <v>0</v>
      </c>
      <c r="U19" s="120">
        <v>0</v>
      </c>
      <c r="V19" s="120">
        <v>50108.84</v>
      </c>
      <c r="W19" s="120">
        <v>0</v>
      </c>
      <c r="X19" s="122">
        <f t="shared" si="4"/>
        <v>0</v>
      </c>
      <c r="Y19" s="120">
        <v>0</v>
      </c>
      <c r="Z19" s="122">
        <f t="shared" si="3"/>
        <v>0</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403</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404</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405</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406</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414</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-1440985</v>
      </c>
      <c r="W26" s="120">
        <v>0</v>
      </c>
      <c r="X26" s="122">
        <f t="shared" si="4"/>
        <v>-1440985</v>
      </c>
      <c r="Y26" s="120">
        <v>0</v>
      </c>
      <c r="Z26" s="122">
        <f t="shared" si="3"/>
        <v>-1440985</v>
      </c>
    </row>
    <row r="27" spans="1:26" ht="12.75" customHeight="1" x14ac:dyDescent="0.2">
      <c r="A27" s="264" t="s">
        <v>407</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408</v>
      </c>
      <c r="B28" s="264"/>
      <c r="C28" s="264"/>
      <c r="D28" s="264"/>
      <c r="E28" s="264"/>
      <c r="F28" s="264"/>
      <c r="G28" s="117">
        <v>22</v>
      </c>
      <c r="H28" s="120">
        <v>0</v>
      </c>
      <c r="I28" s="120">
        <v>-23466.14</v>
      </c>
      <c r="J28" s="120">
        <v>0</v>
      </c>
      <c r="K28" s="120">
        <v>0</v>
      </c>
      <c r="L28" s="120">
        <v>0</v>
      </c>
      <c r="M28" s="120">
        <v>0</v>
      </c>
      <c r="N28" s="120">
        <v>67224.44</v>
      </c>
      <c r="O28" s="120">
        <v>0</v>
      </c>
      <c r="P28" s="120">
        <v>0</v>
      </c>
      <c r="Q28" s="120">
        <v>0</v>
      </c>
      <c r="R28" s="120">
        <v>0</v>
      </c>
      <c r="S28" s="120">
        <v>0</v>
      </c>
      <c r="T28" s="120">
        <v>0</v>
      </c>
      <c r="U28" s="120">
        <v>0</v>
      </c>
      <c r="V28" s="120">
        <v>1507603.92</v>
      </c>
      <c r="W28" s="120">
        <v>-1551362.22</v>
      </c>
      <c r="X28" s="122">
        <f t="shared" si="4"/>
        <v>0</v>
      </c>
      <c r="Y28" s="120">
        <v>0</v>
      </c>
      <c r="Z28" s="122">
        <f t="shared" si="3"/>
        <v>0</v>
      </c>
    </row>
    <row r="29" spans="1:26" ht="12.75" customHeight="1" x14ac:dyDescent="0.2">
      <c r="A29" s="264" t="s">
        <v>409</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410</v>
      </c>
      <c r="B30" s="265"/>
      <c r="C30" s="265"/>
      <c r="D30" s="265"/>
      <c r="E30" s="265"/>
      <c r="F30" s="265"/>
      <c r="G30" s="118">
        <v>24</v>
      </c>
      <c r="H30" s="122">
        <f>SUM(H10:H29)</f>
        <v>6650700</v>
      </c>
      <c r="I30" s="122">
        <f t="shared" ref="I30:Z30" si="5">SUM(I10:I29)</f>
        <v>1609711.74</v>
      </c>
      <c r="J30" s="122">
        <f t="shared" si="5"/>
        <v>332535</v>
      </c>
      <c r="K30" s="122">
        <f t="shared" si="5"/>
        <v>0</v>
      </c>
      <c r="L30" s="122">
        <f t="shared" si="5"/>
        <v>0</v>
      </c>
      <c r="M30" s="122">
        <f t="shared" si="5"/>
        <v>0</v>
      </c>
      <c r="N30" s="122">
        <f t="shared" si="5"/>
        <v>165683.39000000001</v>
      </c>
      <c r="O30" s="122">
        <f t="shared" si="5"/>
        <v>0</v>
      </c>
      <c r="P30" s="122">
        <f t="shared" si="5"/>
        <v>1328136.52</v>
      </c>
      <c r="Q30" s="122">
        <f t="shared" si="5"/>
        <v>0</v>
      </c>
      <c r="R30" s="122">
        <f t="shared" si="5"/>
        <v>0</v>
      </c>
      <c r="S30" s="122">
        <f t="shared" si="5"/>
        <v>0</v>
      </c>
      <c r="T30" s="122">
        <f t="shared" si="5"/>
        <v>0</v>
      </c>
      <c r="U30" s="122">
        <f t="shared" si="5"/>
        <v>0</v>
      </c>
      <c r="V30" s="122">
        <f t="shared" si="5"/>
        <v>1633707.46</v>
      </c>
      <c r="W30" s="122">
        <f t="shared" si="5"/>
        <v>595999.02</v>
      </c>
      <c r="X30" s="122">
        <f>SUM(X10:X29)</f>
        <v>12316473.130000001</v>
      </c>
      <c r="Y30" s="122">
        <f t="shared" si="5"/>
        <v>0</v>
      </c>
      <c r="Z30" s="122">
        <f t="shared" si="5"/>
        <v>12316473.130000001</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-50108.84</v>
      </c>
      <c r="O32" s="122">
        <f t="shared" si="6"/>
        <v>0</v>
      </c>
      <c r="P32" s="122">
        <f t="shared" si="6"/>
        <v>16922.39</v>
      </c>
      <c r="Q32" s="122">
        <f t="shared" si="6"/>
        <v>0</v>
      </c>
      <c r="R32" s="122">
        <f t="shared" si="6"/>
        <v>0</v>
      </c>
      <c r="S32" s="122">
        <f t="shared" ref="S32:T32" si="7">SUM(S12:S20)</f>
        <v>0</v>
      </c>
      <c r="T32" s="122">
        <f t="shared" si="7"/>
        <v>0</v>
      </c>
      <c r="U32" s="122">
        <f t="shared" ref="U32" si="8">SUM(U12:U20)</f>
        <v>0</v>
      </c>
      <c r="V32" s="122">
        <f t="shared" si="6"/>
        <v>50108.84</v>
      </c>
      <c r="W32" s="122">
        <f t="shared" si="6"/>
        <v>0</v>
      </c>
      <c r="X32" s="122">
        <f>SUM(X12:X20)</f>
        <v>16922.39</v>
      </c>
      <c r="Y32" s="122">
        <f t="shared" si="6"/>
        <v>0</v>
      </c>
      <c r="Z32" s="122">
        <f t="shared" si="6"/>
        <v>16922.39</v>
      </c>
    </row>
    <row r="33" spans="1:26" ht="31.5" customHeight="1" x14ac:dyDescent="0.2">
      <c r="A33" s="276" t="s">
        <v>411</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-50108.84</v>
      </c>
      <c r="O33" s="122">
        <f t="shared" si="9"/>
        <v>0</v>
      </c>
      <c r="P33" s="122">
        <f t="shared" si="9"/>
        <v>16922.39</v>
      </c>
      <c r="Q33" s="122">
        <f t="shared" si="9"/>
        <v>0</v>
      </c>
      <c r="R33" s="122">
        <f t="shared" si="9"/>
        <v>0</v>
      </c>
      <c r="S33" s="122">
        <f t="shared" ref="S33:T33" si="10">S11+S32</f>
        <v>0</v>
      </c>
      <c r="T33" s="122">
        <f t="shared" si="10"/>
        <v>0</v>
      </c>
      <c r="U33" s="122">
        <f t="shared" ref="U33" si="11">U11+U32</f>
        <v>0</v>
      </c>
      <c r="V33" s="122">
        <f t="shared" si="9"/>
        <v>50108.84</v>
      </c>
      <c r="W33" s="122">
        <f t="shared" si="9"/>
        <v>595999.02</v>
      </c>
      <c r="X33" s="122">
        <f>X11+X32</f>
        <v>612921.41</v>
      </c>
      <c r="Y33" s="122">
        <f t="shared" si="9"/>
        <v>0</v>
      </c>
      <c r="Z33" s="122">
        <f t="shared" si="9"/>
        <v>612921.41</v>
      </c>
    </row>
    <row r="34" spans="1:26" ht="30.75" customHeight="1" x14ac:dyDescent="0.2">
      <c r="A34" s="276" t="s">
        <v>412</v>
      </c>
      <c r="B34" s="276"/>
      <c r="C34" s="276"/>
      <c r="D34" s="276"/>
      <c r="E34" s="276"/>
      <c r="F34" s="276"/>
      <c r="G34" s="118">
        <v>27</v>
      </c>
      <c r="H34" s="122">
        <f>SUM(H21:H29)</f>
        <v>0</v>
      </c>
      <c r="I34" s="122">
        <f t="shared" ref="I34:Z34" si="12">SUM(I21:I29)</f>
        <v>-23466.14</v>
      </c>
      <c r="J34" s="122">
        <f t="shared" si="12"/>
        <v>0</v>
      </c>
      <c r="K34" s="122">
        <f t="shared" si="12"/>
        <v>0</v>
      </c>
      <c r="L34" s="122">
        <f t="shared" si="12"/>
        <v>0</v>
      </c>
      <c r="M34" s="122">
        <f t="shared" si="12"/>
        <v>0</v>
      </c>
      <c r="N34" s="122">
        <f t="shared" si="12"/>
        <v>67224.44</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66618.92</v>
      </c>
      <c r="W34" s="122">
        <f t="shared" si="12"/>
        <v>-1551362.22</v>
      </c>
      <c r="X34" s="122">
        <f>SUM(X21:X29)</f>
        <v>-1440985</v>
      </c>
      <c r="Y34" s="122">
        <f t="shared" si="12"/>
        <v>0</v>
      </c>
      <c r="Z34" s="122">
        <f t="shared" si="12"/>
        <v>-1440985</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6650700</v>
      </c>
      <c r="I36" s="120">
        <v>1609711.74</v>
      </c>
      <c r="J36" s="120">
        <v>332535</v>
      </c>
      <c r="K36" s="120">
        <v>0</v>
      </c>
      <c r="L36" s="120">
        <v>0</v>
      </c>
      <c r="M36" s="120">
        <v>0</v>
      </c>
      <c r="N36" s="120">
        <v>165683.39000000001</v>
      </c>
      <c r="O36" s="120">
        <v>0</v>
      </c>
      <c r="P36" s="120">
        <v>1328136.52</v>
      </c>
      <c r="Q36" s="120">
        <v>0</v>
      </c>
      <c r="R36" s="120">
        <v>0</v>
      </c>
      <c r="S36" s="120">
        <v>0</v>
      </c>
      <c r="T36" s="120">
        <v>0</v>
      </c>
      <c r="U36" s="120">
        <v>0</v>
      </c>
      <c r="V36" s="120">
        <v>1633707.46</v>
      </c>
      <c r="W36" s="120">
        <v>595999.02</v>
      </c>
      <c r="X36" s="121">
        <f>H36+I36+J36+K36-L36+M36+N36+O36+P36+Q36+R36+V36+W36+S36+T36+U36</f>
        <v>12316473.130000001</v>
      </c>
      <c r="Y36" s="120">
        <v>0</v>
      </c>
      <c r="Z36" s="121">
        <f t="shared" ref="Z36:Z38" si="15">X36+Y36</f>
        <v>12316473.130000001</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413</v>
      </c>
      <c r="B39" s="265"/>
      <c r="C39" s="265"/>
      <c r="D39" s="265"/>
      <c r="E39" s="265"/>
      <c r="F39" s="265"/>
      <c r="G39" s="118">
        <v>31</v>
      </c>
      <c r="H39" s="122">
        <f>H36+H37+H38</f>
        <v>6650700</v>
      </c>
      <c r="I39" s="122">
        <f t="shared" ref="I39:Z39" si="17">I36+I37+I38</f>
        <v>1609711.74</v>
      </c>
      <c r="J39" s="122">
        <f t="shared" si="17"/>
        <v>332535</v>
      </c>
      <c r="K39" s="122">
        <f t="shared" si="17"/>
        <v>0</v>
      </c>
      <c r="L39" s="122">
        <f t="shared" si="17"/>
        <v>0</v>
      </c>
      <c r="M39" s="122">
        <f t="shared" si="17"/>
        <v>0</v>
      </c>
      <c r="N39" s="122">
        <f t="shared" si="17"/>
        <v>165683.39000000001</v>
      </c>
      <c r="O39" s="122">
        <f t="shared" si="17"/>
        <v>0</v>
      </c>
      <c r="P39" s="122">
        <f t="shared" si="17"/>
        <v>1328136.52</v>
      </c>
      <c r="Q39" s="122">
        <f t="shared" si="17"/>
        <v>0</v>
      </c>
      <c r="R39" s="122">
        <f t="shared" si="17"/>
        <v>0</v>
      </c>
      <c r="S39" s="122">
        <f t="shared" si="17"/>
        <v>0</v>
      </c>
      <c r="T39" s="122">
        <f t="shared" si="17"/>
        <v>0</v>
      </c>
      <c r="U39" s="122">
        <f t="shared" si="17"/>
        <v>0</v>
      </c>
      <c r="V39" s="122">
        <f t="shared" si="17"/>
        <v>1633707.46</v>
      </c>
      <c r="W39" s="122">
        <f t="shared" si="17"/>
        <v>595999.02</v>
      </c>
      <c r="X39" s="122">
        <f>X36+X37+X38</f>
        <v>12316473.130000001</v>
      </c>
      <c r="Y39" s="122">
        <f t="shared" si="17"/>
        <v>0</v>
      </c>
      <c r="Z39" s="122">
        <f t="shared" si="17"/>
        <v>12316473.130000001</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108159.67</v>
      </c>
      <c r="X40" s="121">
        <f>H40+I40+J40+K40-L40+M40+N40+O40+P40+Q40+R40+V40+W40+S40+T40+U40</f>
        <v>108159.67</v>
      </c>
      <c r="Y40" s="120">
        <v>0</v>
      </c>
      <c r="Z40" s="121">
        <f t="shared" ref="Z40:Z58" si="18">X40+Y40</f>
        <v>108159.67</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402</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403</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404</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405</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406</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414</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407</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4" t="s">
        <v>415</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595999.02</v>
      </c>
      <c r="W57" s="120">
        <v>-595999.02</v>
      </c>
      <c r="X57" s="121">
        <f t="shared" si="19"/>
        <v>0</v>
      </c>
      <c r="Y57" s="120">
        <v>0</v>
      </c>
      <c r="Z57" s="121">
        <f t="shared" si="18"/>
        <v>0</v>
      </c>
    </row>
    <row r="58" spans="1:26" ht="12.75" customHeight="1" x14ac:dyDescent="0.2">
      <c r="A58" s="264" t="s">
        <v>409</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416</v>
      </c>
      <c r="B59" s="265"/>
      <c r="C59" s="265"/>
      <c r="D59" s="265"/>
      <c r="E59" s="265"/>
      <c r="F59" s="265"/>
      <c r="G59" s="118">
        <v>51</v>
      </c>
      <c r="H59" s="122">
        <f>SUM(H39:H58)</f>
        <v>6650700</v>
      </c>
      <c r="I59" s="122">
        <f t="shared" ref="I59:Z59" si="20">SUM(I39:I58)</f>
        <v>1609711.74</v>
      </c>
      <c r="J59" s="122">
        <f t="shared" si="20"/>
        <v>332535</v>
      </c>
      <c r="K59" s="122">
        <f t="shared" si="20"/>
        <v>0</v>
      </c>
      <c r="L59" s="122">
        <f t="shared" si="20"/>
        <v>0</v>
      </c>
      <c r="M59" s="122">
        <f t="shared" si="20"/>
        <v>0</v>
      </c>
      <c r="N59" s="122">
        <f t="shared" si="20"/>
        <v>165683.39000000001</v>
      </c>
      <c r="O59" s="122">
        <f t="shared" si="20"/>
        <v>0</v>
      </c>
      <c r="P59" s="122">
        <f t="shared" si="20"/>
        <v>1328136.52</v>
      </c>
      <c r="Q59" s="122">
        <f t="shared" si="20"/>
        <v>0</v>
      </c>
      <c r="R59" s="122">
        <f t="shared" si="20"/>
        <v>0</v>
      </c>
      <c r="S59" s="122">
        <f t="shared" si="20"/>
        <v>0</v>
      </c>
      <c r="T59" s="122">
        <f t="shared" si="20"/>
        <v>0</v>
      </c>
      <c r="U59" s="122">
        <f t="shared" si="20"/>
        <v>0</v>
      </c>
      <c r="V59" s="122">
        <f t="shared" si="20"/>
        <v>2229706.48</v>
      </c>
      <c r="W59" s="122">
        <f t="shared" si="20"/>
        <v>108159.67</v>
      </c>
      <c r="X59" s="122">
        <f>SUM(X39:X58)</f>
        <v>12424632.800000001</v>
      </c>
      <c r="Y59" s="122">
        <f t="shared" si="20"/>
        <v>0</v>
      </c>
      <c r="Z59" s="122">
        <f t="shared" si="20"/>
        <v>12424632.800000001</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417</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6" t="s">
        <v>418</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108159.67</v>
      </c>
      <c r="X62" s="121">
        <f>X40+X61</f>
        <v>108159.67</v>
      </c>
      <c r="Y62" s="121">
        <f t="shared" si="24"/>
        <v>0</v>
      </c>
      <c r="Z62" s="121">
        <f t="shared" si="24"/>
        <v>108159.67</v>
      </c>
    </row>
    <row r="63" spans="1:26" ht="29.25" customHeight="1" x14ac:dyDescent="0.2">
      <c r="A63" s="276" t="s">
        <v>419</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595999.02</v>
      </c>
      <c r="W63" s="121">
        <f t="shared" si="27"/>
        <v>-595999.02</v>
      </c>
      <c r="X63" s="121">
        <f>SUM(X50:X58)</f>
        <v>0</v>
      </c>
      <c r="Y63" s="121">
        <f t="shared" si="27"/>
        <v>0</v>
      </c>
      <c r="Z63" s="121">
        <f t="shared" si="27"/>
        <v>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verticalCentered="1"/>
  <pageMargins left="0.74803149606299213" right="0.74803149606299213" top="0.98425196850393704" bottom="0.98425196850393704" header="0.51181102362204722" footer="0.51181102362204722"/>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zoomScale="85" zoomScaleNormal="85" workbookViewId="0">
      <selection sqref="A1:I40"/>
    </sheetView>
  </sheetViews>
  <sheetFormatPr defaultRowHeight="12.75" x14ac:dyDescent="0.2"/>
  <cols>
    <col min="9" max="9" width="95" customWidth="1"/>
  </cols>
  <sheetData>
    <row r="1" spans="1:9" x14ac:dyDescent="0.2">
      <c r="A1" s="277" t="s">
        <v>470</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399" customHeight="1" x14ac:dyDescent="0.2">
      <c r="A40" s="278"/>
      <c r="B40" s="278"/>
      <c r="C40" s="278"/>
      <c r="D40" s="278"/>
      <c r="E40" s="278"/>
      <c r="F40" s="278"/>
      <c r="G40" s="278"/>
      <c r="H40" s="278"/>
      <c r="I40" s="278"/>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www.w3.org/XML/1998/namespace"/>
    <ds:schemaRef ds:uri="http://purl.org/dc/dcmitype/"/>
    <ds:schemaRef ds:uri="2090b57c-2e4d-4ed9-b313-510fc704fe75"/>
    <ds:schemaRef ds:uri="http://schemas.openxmlformats.org/package/2006/metadata/core-properties"/>
    <ds:schemaRef ds:uri="http://schemas.microsoft.com/office/2006/metadata/properties"/>
    <ds:schemaRef ds:uri="http://schemas.microsoft.com/office/2006/documentManagement/types"/>
    <ds:schemaRef ds:uri="f00c05a3-a522-4b3b-aeec-75a37a6bc44f"/>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Sabina Delpin</cp:lastModifiedBy>
  <cp:lastPrinted>2026-04-28T13:12:16Z</cp:lastPrinted>
  <dcterms:created xsi:type="dcterms:W3CDTF">2008-10-17T11:51:54Z</dcterms:created>
  <dcterms:modified xsi:type="dcterms:W3CDTF">2026-04-28T13:14:41Z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