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aveExternalLinkValues="0" codeName="ThisWorkbook" defaultThemeVersion="124226"/>
  <mc:AlternateContent xmlns:mc="http://schemas.openxmlformats.org/markup-compatibility/2006">
    <mc:Choice Requires="x15">
      <x15ac:absPath xmlns:x15ac="http://schemas.microsoft.com/office/spreadsheetml/2010/11/ac" url="S:\IZVJEŠĆA - TROMJESEČNA\TFI-KI-OBJAVA\31.03.2025\"/>
    </mc:Choice>
  </mc:AlternateContent>
  <xr:revisionPtr revIDLastSave="0" documentId="13_ncr:1_{22965A52-C37C-4AFB-BC06-5EAA88CACD8B}"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xr2:uid="{00000000-000D-0000-FFFF-FFFF00000000}"/>
  </bookViews>
  <sheets>
    <sheet name="Opći podaci" sheetId="25" r:id="rId1"/>
    <sheet name="Bilanca" sheetId="26" r:id="rId2"/>
    <sheet name="RDG" sheetId="27" r:id="rId3"/>
    <sheet name="NT_D" sheetId="28" r:id="rId4"/>
    <sheet name="PK" sheetId="29" r:id="rId5"/>
    <sheet name="Bilješke" sheetId="24" r:id="rId6"/>
  </sheets>
  <externalReferences>
    <externalReference r:id="rId7"/>
    <externalReference r:id="rId8"/>
  </externalReference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1" i="24" l="1"/>
  <c r="E111" i="24" s="1"/>
  <c r="C111" i="24"/>
  <c r="B111" i="24"/>
  <c r="D110" i="24"/>
  <c r="E110" i="24" s="1"/>
  <c r="C110" i="24"/>
  <c r="B110" i="24"/>
  <c r="D107" i="24"/>
  <c r="E107" i="24" s="1"/>
  <c r="C107" i="24"/>
  <c r="C108" i="24" s="1"/>
  <c r="B107" i="24"/>
  <c r="B108" i="24" s="1"/>
  <c r="D106" i="24"/>
  <c r="E106" i="24" s="1"/>
  <c r="C106" i="24"/>
  <c r="B106" i="24"/>
  <c r="D105" i="24"/>
  <c r="E105" i="24" s="1"/>
  <c r="C105" i="24"/>
  <c r="B105" i="24"/>
  <c r="D104" i="24"/>
  <c r="E104" i="24" s="1"/>
  <c r="B104" i="24"/>
  <c r="D103" i="24"/>
  <c r="C103" i="24"/>
  <c r="E103" i="24" s="1"/>
  <c r="B103" i="24"/>
  <c r="D102" i="24"/>
  <c r="C102" i="24"/>
  <c r="E102" i="24" s="1"/>
  <c r="B102" i="24"/>
  <c r="E101" i="24"/>
  <c r="B101" i="24"/>
  <c r="D100" i="24"/>
  <c r="B100" i="24"/>
  <c r="E100" i="24" s="1"/>
  <c r="D99" i="24"/>
  <c r="C99" i="24"/>
  <c r="B99" i="24"/>
  <c r="E99" i="24" s="1"/>
  <c r="D98" i="24"/>
  <c r="E98" i="24" s="1"/>
  <c r="D97" i="24"/>
  <c r="E97" i="24" s="1"/>
  <c r="B97" i="24"/>
  <c r="C90" i="24"/>
  <c r="B90" i="24"/>
  <c r="C89" i="24"/>
  <c r="B89" i="24"/>
  <c r="C88" i="24"/>
  <c r="B88" i="24"/>
  <c r="C87" i="24"/>
  <c r="C91" i="24" s="1"/>
  <c r="B87" i="24"/>
  <c r="B91" i="24" s="1"/>
  <c r="C84" i="24"/>
  <c r="B84" i="24"/>
  <c r="C82" i="24"/>
  <c r="B82" i="24"/>
  <c r="C81" i="24"/>
  <c r="B81" i="24"/>
  <c r="C80" i="24"/>
  <c r="B80" i="24"/>
  <c r="C79" i="24"/>
  <c r="C85" i="24" s="1"/>
  <c r="B79" i="24"/>
  <c r="B85" i="24" s="1"/>
  <c r="C74" i="24"/>
  <c r="C75" i="24" s="1"/>
  <c r="C76" i="24" s="1"/>
  <c r="B74" i="24"/>
  <c r="B75" i="24" s="1"/>
  <c r="B76" i="24" s="1"/>
  <c r="C70" i="24"/>
  <c r="C72" i="24" s="1"/>
  <c r="B70" i="24"/>
  <c r="B72" i="24" s="1"/>
  <c r="C69" i="24"/>
  <c r="B69" i="24"/>
  <c r="C68" i="24"/>
  <c r="B68" i="24"/>
  <c r="C65" i="24"/>
  <c r="C66" i="24" s="1"/>
  <c r="B65" i="24"/>
  <c r="B66" i="24" s="1"/>
  <c r="C64" i="24"/>
  <c r="B64" i="24"/>
  <c r="C63" i="24"/>
  <c r="B63" i="24"/>
  <c r="C62" i="24"/>
  <c r="B62" i="24"/>
  <c r="C59" i="24"/>
  <c r="C60" i="24" s="1"/>
  <c r="B59" i="24"/>
  <c r="B60" i="24" s="1"/>
  <c r="C58" i="24"/>
  <c r="B58" i="24"/>
  <c r="C55" i="24"/>
  <c r="B55" i="24"/>
  <c r="C54" i="24"/>
  <c r="B54" i="24"/>
  <c r="C53" i="24"/>
  <c r="B53" i="24"/>
  <c r="C52" i="24"/>
  <c r="C56" i="24" s="1"/>
  <c r="B52" i="24"/>
  <c r="B56" i="24" s="1"/>
  <c r="C49" i="24"/>
  <c r="B49" i="24"/>
  <c r="C48" i="24"/>
  <c r="B48" i="24"/>
  <c r="C47" i="24"/>
  <c r="B47" i="24"/>
  <c r="C46" i="24"/>
  <c r="B46" i="24"/>
  <c r="C45" i="24"/>
  <c r="C50" i="24" s="1"/>
  <c r="B45" i="24"/>
  <c r="B50" i="24" s="1"/>
  <c r="D36" i="24"/>
  <c r="D35" i="24"/>
  <c r="D34" i="24"/>
  <c r="D33" i="24"/>
  <c r="D32" i="24"/>
  <c r="D31" i="24"/>
  <c r="D37" i="24" s="1"/>
  <c r="E108" i="24" l="1"/>
  <c r="D108"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R9" i="29"/>
  <c r="I63" i="28" l="1"/>
  <c r="H46" i="27"/>
  <c r="I46" i="27"/>
  <c r="I69" i="27" s="1"/>
  <c r="I71" i="27" s="1"/>
  <c r="K46" i="27"/>
  <c r="K69" i="27" s="1"/>
  <c r="K71" i="27" s="1"/>
  <c r="J46" i="27"/>
  <c r="J69" i="27" s="1"/>
  <c r="J71" i="27" s="1"/>
  <c r="H69" i="27"/>
  <c r="H71" i="27" s="1"/>
</calcChain>
</file>

<file path=xl/sharedStrings.xml><?xml version="1.0" encoding="utf-8"?>
<sst xmlns="http://schemas.openxmlformats.org/spreadsheetml/2006/main" count="488" uniqueCount="420">
  <si>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</si>
  <si>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</si>
  <si>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</si>
  <si>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</si>
  <si>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</si>
  <si>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</si>
  <si>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</si>
  <si>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</si>
  <si>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</si>
  <si>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</si>
  <si>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</si>
  <si>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</si>
  <si>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</si>
  <si>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</si>
  <si>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</si>
  <si>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</si>
  <si>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</si>
  <si>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</si>
  <si>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</si>
  <si>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</si>
  <si>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</si>
  <si>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</si>
  <si>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</si>
  <si>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</si>
  <si>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</si>
  <si>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</si>
  <si>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</si>
  <si>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</si>
  <si>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</si>
  <si>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</si>
  <si>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</si>
  <si>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</si>
  <si>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</si>
  <si>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</si>
  <si>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</si>
  <si>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</si>
  <si>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</si>
  <si>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</si>
  <si>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</si>
  <si>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</si>
  <si>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</si>
  <si>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</si>
  <si>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</si>
  <si>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</si>
  <si>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</si>
  <si>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</si>
  <si>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</si>
  <si>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</si>
  <si>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</si>
  <si>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</si>
  <si>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</si>
  <si>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</si>
  <si>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</si>
  <si>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</si>
  <si>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</si>
  <si>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</si>
  <si>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</si>
  <si>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</si>
  <si>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</si>
  <si>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</si>
  <si>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</si>
  <si>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</si>
  <si>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</si>
  <si>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</si>
  <si>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</si>
  <si>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</si>
  <si>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</si>
  <si>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</si>
  <si>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</si>
  <si>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</si>
  <si>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</si>
  <si>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</si>
  <si>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</si>
  <si>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</si>
  <si>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</si>
  <si>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</si>
  <si>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</si>
  <si>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</si>
  <si>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</si>
  <si>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</si>
  <si>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</si>
  <si>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</si>
  <si>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</si>
  <si>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</si>
  <si>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</si>
  <si>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</si>
  <si>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</si>
  <si>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</si>
  <si>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</si>
  <si>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</si>
  <si>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</si>
  <si>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</si>
  <si>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</si>
  <si>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</si>
  <si>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</si>
  <si>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</si>
  <si>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</si>
  <si>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</si>
  <si>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</si>
  <si>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</si>
  <si>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</si>
  <si>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</si>
  <si>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</si>
  <si>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</si>
  <si>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</si>
  <si>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</si>
  <si>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</si>
  <si>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</si>
  <si>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</si>
  <si>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</si>
  <si>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</si>
  <si>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</si>
  <si>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</si>
  <si>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</si>
  <si>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</si>
  <si>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</si>
  <si>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</si>
  <si>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</si>
  <si>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</si>
  <si>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</si>
  <si>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</si>
  <si>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</si>
  <si>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</si>
  <si>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</si>
  <si>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</si>
  <si>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</si>
  <si>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</si>
  <si>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</si>
  <si>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</si>
  <si>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</si>
  <si>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</si>
  <si>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</si>
  <si>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</si>
  <si>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</si>
  <si>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</si>
  <si>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</si>
  <si>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</si>
  <si>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</si>
  <si>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</si>
  <si>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</si>
  <si>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</si>
  <si>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</si>
  <si>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</si>
  <si>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</si>
  <si>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</si>
  <si>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</si>
  <si>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</si>
  <si>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</si>
  <si>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</si>
  <si>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</si>
  <si>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</si>
  <si>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</si>
  <si>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</si>
  <si>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</si>
  <si>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</si>
  <si>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</si>
  <si>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</si>
  <si>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</si>
  <si>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</si>
  <si>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</si>
  <si>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</si>
  <si>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</si>
  <si>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</si>
  <si>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</si>
  <si>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</si>
  <si>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</si>
  <si>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</si>
  <si>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</si>
  <si>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</si>
  <si>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</si>
  <si>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</si>
  <si>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</si>
  <si>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</si>
  <si>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</si>
  <si>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</si>
  <si>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</si>
  <si>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</si>
  <si>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</si>
  <si>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</si>
  <si>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</si>
  <si>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</si>
  <si>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</si>
  <si>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</si>
  <si>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</si>
  <si>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</si>
  <si>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</si>
  <si>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</si>
  <si>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</si>
  <si>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</si>
  <si>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</si>
  <si>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</si>
  <si>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</si>
  <si>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</si>
  <si>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</si>
  <si>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</si>
  <si>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</si>
  <si>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</si>
  <si>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</si>
  <si>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</si>
  <si>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</si>
  <si>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</si>
  <si>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</si>
  <si>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</si>
  <si>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</si>
  <si>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</si>
  <si>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</si>
  <si>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</si>
  <si>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</si>
  <si>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</si>
  <si>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</si>
  <si>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</si>
  <si>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</si>
  <si>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</si>
  <si>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</si>
  <si>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</si>
  <si>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</si>
  <si>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</si>
  <si>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</si>
  <si>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</si>
  <si>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</si>
  <si>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</si>
  <si>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</si>
  <si>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</si>
  <si>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</si>
  <si>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</si>
  <si>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</si>
  <si>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</si>
  <si>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</si>
  <si>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</si>
  <si>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</si>
  <si>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</si>
  <si>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</si>
  <si>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</si>
  <si>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</si>
  <si>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</si>
  <si>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</si>
  <si>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</si>
  <si>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</si>
  <si>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</si>
  <si>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</si>
  <si>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</si>
  <si>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</si>
  <si>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</si>
  <si>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</si>
  <si>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</si>
  <si>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</si>
  <si>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</si>
  <si>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</si>
  <si>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</si>
  <si>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</si>
  <si>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</si>
  <si>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</si>
  <si>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</si>
  <si>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</si>
  <si>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</si>
  <si>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</si>
  <si>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</si>
  <si>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</si>
  <si>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</si>
  <si>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</si>
  <si>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</si>
  <si>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</si>
  <si>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</si>
  <si>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</si>
  <si>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</si>
  <si>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</si>
  <si>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</si>
  <si>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</si>
  <si>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</si>
  <si>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</si>
  <si>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</si>
  <si>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</si>
  <si>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</si>
  <si>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</si>
  <si>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</si>
  <si>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</si>
  <si>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</si>
  <si>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</si>
  <si>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</si>
  <si>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</si>
  <si>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</si>
  <si>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</si>
  <si>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</si>
  <si>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03463958</t>
  </si>
  <si>
    <t>HR</t>
  </si>
  <si>
    <t>040001029</t>
  </si>
  <si>
    <t>65723536010</t>
  </si>
  <si>
    <t>213800SRX7OTZCOYXQ97</t>
  </si>
  <si>
    <t>2232</t>
  </si>
  <si>
    <t>ISTARSKA KREDITNA BANKA UMAG D.D.</t>
  </si>
  <si>
    <t>UMAG</t>
  </si>
  <si>
    <t>ERNESTA MILOŠA 1</t>
  </si>
  <si>
    <t>izvjescivanje@ikb.hr</t>
  </si>
  <si>
    <t>www.ikb.hr</t>
  </si>
  <si>
    <t>LARISA FARAGUNA RACMAN</t>
  </si>
  <si>
    <t>052/702-333</t>
  </si>
  <si>
    <t>KPMG Croatia d.o.o.</t>
  </si>
  <si>
    <t>Obveznik: Istarska kreditna banka Umag d.d.</t>
  </si>
  <si>
    <t> 31.03.2025</t>
  </si>
  <si>
    <t xml:space="preserve">stanje na dan 31.03.2025 </t>
  </si>
  <si>
    <t>u razdoblju 01.01.2024 do 31.03.2025</t>
  </si>
  <si>
    <t>u razdoblju 01.01.2025 do 31.03.2025</t>
  </si>
  <si>
    <t>BILJEŠKE UZ FINANCIJSKE IZVJEŠTAJE - TFI</t>
  </si>
  <si>
    <t>(koji se sastavljaju za tromjesečna razdoblja)</t>
  </si>
  <si>
    <t>Naziv izdavatelja:   ISTARSKA KREDITNA BANKA UMAG D.D. UMAG</t>
  </si>
  <si>
    <t>Izvještajno razdoblje:  31. ožujak 2025.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</si>
  <si>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</si>
  <si>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</si>
  <si>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</si>
  <si>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</si>
  <si>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</si>
  <si>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t>
  </si>
  <si>
    <t>f) u bilješkama uz financijske izvještaje za tromjesečna razdoblja, osim gore navedenih informacija, objavljuju se i sljedeće informacije:</t>
  </si>
  <si>
    <t xml:space="preserve">1. naziv, sjedište poduzetnika (adresa), pravni oblik poduzetnika, državu osnivanja, matični broj subjekta, osobni identifikacijski broj </t>
  </si>
  <si>
    <t>Sjedište (adresa) izdavatelja: E. Miloša 1 , 52470 Umag</t>
  </si>
  <si>
    <t>Pravni oblik izdavatelja: dioničko društvo</t>
  </si>
  <si>
    <t>Država osnivanja: Republika Hrvatska</t>
  </si>
  <si>
    <t>Matični broj subjekta: 3463958</t>
  </si>
  <si>
    <t>Osobni identifikacijski broj: 65723536010</t>
  </si>
  <si>
    <t>2. usvojene računovodstvene politike (samo naznaku je li došlo do promjene u odnosu na prethodno razdoblje)</t>
  </si>
  <si>
    <t xml:space="preserve">Financijska izvješća za razdoblje završeno s 31. ožujak 2025. godine pripremljena su na temelju računovodstvenih politika koje su u skladu s Međunarodnim standardima financijskog izvješćivanja. Financijska izvješća pripremljena su temeljem istih računovodstvenih politika, prikaza i metoda izračuna koji su se koristili prilikom pripreme godišnjih financijskih izvješća na dan 31. prosinca 2024. godine. </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</si>
  <si>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</si>
  <si>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Osnovna je svrha ovih instrumenata osigurati raspoloživost sredstava prema potrebama klijenata. Garancije i odobreni akreditivi, koji predstavljaju neopoziva jamstva da će Banka izvršiti isplatu u slučaju da klijent ne može podmiriti svoje obveze prema trećim strankama, nose kreditni rizik kao i zajmovi.</t>
  </si>
  <si>
    <t>Preuzete obveze za kreditiranje predstavljaju neiskorištene odobrene iznose u obliku kredita, garancija ili akreditiva. U svezi s kreditnim rizikom povezanim s preuzetim obvezama za kreditiranje, Banka je potencijalno izložena gubitku u iznosu jednakom ukupnim neiskorištenim preuzetim obvezama. Međutim, vjerojatni iznos gubitka je manji od ukupnog iznosa neiskorištenih preuzetih obveza jer je većina preuzetih obveza za kreditiranje povezana s ispunjavanjem specifičnih kreditnih uvjeta od strane klijenata.</t>
  </si>
  <si>
    <t>Garancije, neopozivi akreditivi i nepovučena odobrena kreditna sredstva podliježu provjerama kreditnog rizika i kreditnim politikama sličnim onima koje se primjenjuju prilikom odobrenja kredita</t>
  </si>
  <si>
    <t xml:space="preserve">U sljedećoj tablici navedeni su ugovoreni iznosi izvanbilančnih financijskih instrumenata Banke: </t>
  </si>
  <si>
    <t>u tisućama eura</t>
  </si>
  <si>
    <t>31.12.2024.</t>
  </si>
  <si>
    <t>31.03.2025.</t>
  </si>
  <si>
    <t>Garancije</t>
  </si>
  <si>
    <t>Nepovučena sredstva po kreditima</t>
  </si>
  <si>
    <t>Nepovučena sredstva po kreditima na tekućim računima</t>
  </si>
  <si>
    <t>Akreditivi</t>
  </si>
  <si>
    <t>Ostale potencijalne obveze</t>
  </si>
  <si>
    <t>Manje: rezerviranja za moguće gubitke po izvanbilančnim stavkama</t>
  </si>
  <si>
    <t>ukupno</t>
  </si>
  <si>
    <t>4. iznos i prirodu pojedinih stavki prihoda ili rashoda izuzetne veličine ili pojave</t>
  </si>
  <si>
    <t>Značajnije poslovne aktivnosti i događaji prezentirani su u nastavku i u izvještaju poslovodstva za izvještajno razdoblje.</t>
  </si>
  <si>
    <t>Kamatni prihodi</t>
  </si>
  <si>
    <t>01.01.-31.03.2024.</t>
  </si>
  <si>
    <t>01.01.-31.03.2025.</t>
  </si>
  <si>
    <t>Poduzeća</t>
  </si>
  <si>
    <t>Javni sektor i ostali sektori</t>
  </si>
  <si>
    <t>Građani</t>
  </si>
  <si>
    <t>Vrijednosnice</t>
  </si>
  <si>
    <t>Banke</t>
  </si>
  <si>
    <t>Kamatni rashodi</t>
  </si>
  <si>
    <t>Prihodi od naknada i provizija</t>
  </si>
  <si>
    <t xml:space="preserve">Naknade i provizije na usluge platnog prometa </t>
  </si>
  <si>
    <t>Ostale naknade i provizije</t>
  </si>
  <si>
    <t>Rashodi od naknada i provizija</t>
  </si>
  <si>
    <t>Naknade za usluge platnog prometa</t>
  </si>
  <si>
    <t>Naknade za međubankovne usluge</t>
  </si>
  <si>
    <t>Naknade za kartične usluge</t>
  </si>
  <si>
    <t xml:space="preserve">Ostalo </t>
  </si>
  <si>
    <t>Troškovi poslovanja i amortizacija</t>
  </si>
  <si>
    <t>(Rashodi za zaposlenike)</t>
  </si>
  <si>
    <t>(Ostali administrativni rashodi)</t>
  </si>
  <si>
    <t>(Doprinosi sustavima osiguranja depozita)</t>
  </si>
  <si>
    <t xml:space="preserve">Ukupna sveobuhvatna dobit tekuće godine </t>
  </si>
  <si>
    <t>Zarada po dionici – osnovna (u eurima)</t>
  </si>
  <si>
    <t>Zarada po dionici –razrijeđena (u eurima)</t>
  </si>
  <si>
    <t>BILANCA  - Krediti i predujmovi, sredstva u bankama i središnjoj banci (bruto vrijednosti)</t>
  </si>
  <si>
    <t>Kreditne institucije</t>
  </si>
  <si>
    <t>Kućanstva</t>
  </si>
  <si>
    <t>Nefinancijska društva</t>
  </si>
  <si>
    <t>Opće države</t>
  </si>
  <si>
    <t>Ostala financijska društva</t>
  </si>
  <si>
    <t>Središnje banke</t>
  </si>
  <si>
    <t>Depoziti I krediti HBOR</t>
  </si>
  <si>
    <t>Pozicija depozita uključuje oročene depozite, a vista sredstva i primljene kredite.</t>
  </si>
  <si>
    <t>Prihodi i rashodi iz poslovanja te ukupna bilanca segmentirana po klijentima građana, poslovnih subjekta i ostalih segmenata iskazana je u nastavku.</t>
  </si>
  <si>
    <t>Informacije po poslovnim segmentima sukladno MSFI 8 Poslovni segmenti</t>
  </si>
  <si>
    <t>Stanje 31. ožujak 2025.</t>
  </si>
  <si>
    <t xml:space="preserve">Poslovanje s građanima </t>
  </si>
  <si>
    <t xml:space="preserve">Poslovanje s poslovnim subjektima </t>
  </si>
  <si>
    <t>Ostalo</t>
  </si>
  <si>
    <t>Sveukupno</t>
  </si>
  <si>
    <t>Prihodi od kamata od vanjskih klijenata</t>
  </si>
  <si>
    <t xml:space="preserve">Rashodi od kamata od vanjskih klijenata </t>
  </si>
  <si>
    <t xml:space="preserve">Trošak umanjenja za kreditne gubitke - neto </t>
  </si>
  <si>
    <t>Prihod od provizija i naknada</t>
  </si>
  <si>
    <t>Rashod od provizija i naknada</t>
  </si>
  <si>
    <t>Ostali poslovni prihodi</t>
  </si>
  <si>
    <t>Troškovi zaposlenih</t>
  </si>
  <si>
    <t xml:space="preserve">Opći i administrativni troškovi </t>
  </si>
  <si>
    <t xml:space="preserve">Amortizacija </t>
  </si>
  <si>
    <t xml:space="preserve">Ostali rashodi iz poslovanja </t>
  </si>
  <si>
    <t xml:space="preserve">Tečajne razlike neto </t>
  </si>
  <si>
    <t>Dobit iz poslovanja</t>
  </si>
  <si>
    <t>Ukupna imovina</t>
  </si>
  <si>
    <t xml:space="preserve">Ukupne obveze </t>
  </si>
  <si>
    <t>Pojedine stavke prihoda i rashoda izuzetne veličine ili pojave, kao što su prihodi od ugovora s kupcima, amortizacija i umanjenje imovine (neto), troškovi osoblja, vrijednosna usklađenja (neto), rezerviranja za troškove i rizike (neto), financijski prihodi, financijski rashodi,  (prihod)/trošak poreza na dobit, osnovni i razrijeđeni (gubitak)/dobitak po dionici su detaljno objašnjeni u Izvještaju poslovodstva za razdoblje završeno na dan 31. ožujka 2025. godine.</t>
  </si>
  <si>
    <t>5. iznose koje poduzetnik duguje i koji dospijevaju nakon više od pet godina, kao i ukupna dugovanja poduzetnika pokrivena vrijednim osiguranjem koje je dao poduzetnik, uz naznaku vrste i oblika osiguranja</t>
  </si>
  <si>
    <r>
      <t xml:space="preserve">Istarska keditna banka Umag d.d. kao obvezu koja dospjeva nakon više od pet godina smatra obveze po kreditima HBOR-a predstavljaju primljene kredite temeljem programa kreditiranja HBOR-a. Sredstva iz primljenih kredita plasiraju se klijentima Banke. Glavnica kredita koja dospjeva u razdoblju duljem od 5 godina iznosi </t>
    </r>
    <r>
      <rPr>
        <sz val="12"/>
        <color rgb="FFFF0000"/>
        <rFont val="Calibri"/>
        <family val="2"/>
        <charset val="238"/>
      </rPr>
      <t>1,31</t>
    </r>
    <r>
      <rPr>
        <sz val="9"/>
        <color rgb="FFFF0000"/>
        <rFont val="Calibri"/>
        <family val="2"/>
        <charset val="238"/>
      </rPr>
      <t xml:space="preserve"> </t>
    </r>
    <r>
      <rPr>
        <sz val="9"/>
        <rFont val="Calibri"/>
        <family val="2"/>
        <charset val="238"/>
      </rPr>
      <t>milijuna eura.</t>
    </r>
  </si>
  <si>
    <t>6. prosječan broj zaposlenih tijekom tekućeg razdoblja</t>
  </si>
  <si>
    <t>Tijekom  2025. godine prosječan broj zaposlenika Istarske kreditne banke Umag d.d. iznosio je 211,18 zaposlenika mjereno temeljem sati rada.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</si>
  <si>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</si>
  <si>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Kapitalizirani interni rad predstavlja sve izravne troškove rada koji se mogu identificirati ili povezati s njima i koji se mogu pravilno dodijeliti izgradnji, preinakama ili ugradnji određenih stavki kapitalne imovine i kao takve se amortiziraju. Istarska kreditna banka d.d. nije kapitalizirala interni rad u periodu 1-03.2025. godine.</t>
  </si>
  <si>
    <t>U troškovima osoblja iskazani su troškovi neto plaća i nadnica u iznosu od 1.052 tisuća eura, troškovi poreza i doprinosa za mirovinsko i zdravstveno osiguranje u iznosu od 680 tisuća eura, i ostalih naknada zaposlenicima 146 tisuća eura za razdoblje završeno na dan 31. ožujka 2025. godine.</t>
  </si>
  <si>
    <t>8. ako su u bilanci priznata rezerviranja za odgođeni porez, stanja odgođenog poreza na kraju poslovne godine i kretanja tih stanja tijekom poslovne godine</t>
  </si>
  <si>
    <r>
      <t>Na dan 31.03.2025. stanje odgođenog poreza Istarske kreditne banke d.d.  iznosi</t>
    </r>
    <r>
      <rPr>
        <sz val="9"/>
        <color rgb="FFFF0000"/>
        <rFont val="Calibri"/>
        <family val="2"/>
        <charset val="238"/>
      </rPr>
      <t xml:space="preserve"> </t>
    </r>
    <r>
      <rPr>
        <sz val="9"/>
        <rFont val="Calibri"/>
        <family val="2"/>
        <charset val="238"/>
      </rPr>
      <t>210 tisuća eura te je u odnosu na 31.12.2024., kada je odgođeni porez iznosio  211 tisuća eura.</t>
    </r>
  </si>
  <si>
    <t>Razlog umanjenu odgođenog poreza većim dijelom je posljedica vremena priznavanja prihoda, poreznog tretmana MSFI-a 16 i fer vrednovanja vrijednosnih papira kroz ostalu sveobuhvatnu dobit.</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</si>
  <si>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</si>
  <si>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Navedeno nije primjenjivo na financijske izvještaje Istarske kreditne banke Umag d.d.</t>
  </si>
  <si>
    <t>10. broj i nominalnu vrijednost, ili ako ne postoji nominalna vrijednost, knjigovodstvenu vrijednost dionica ili udjela upisanih tijekom poslovne godine u okviru odobrenog kapitala</t>
  </si>
  <si>
    <t>Uplaćeni i upisani kapital Istarske kreditne banke d.d. čini ukupnu vrijednost od 21.608.000 eura  na dan 31. ožujka 2025.</t>
  </si>
  <si>
    <t>Dionički kapital društva sastoji se od 148.000 odobrenih i izdanih dionica nominalne vrijednosti od 146 eura. Dionica nosi pravo na jedan glas i pravo na dividendu.</t>
  </si>
  <si>
    <t>U izvještajnom razdoblju nije bilo podjele dionica.</t>
  </si>
  <si>
    <t>U promatranom razdoblju nije došlo do značajnije promjene vlasničke strukture.</t>
  </si>
  <si>
    <t>U promatranom razdoblju nije bilo pripajanja ni spajanja.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</si>
  <si>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</si>
  <si>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</si>
  <si>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</si>
  <si>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</si>
  <si>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</si>
  <si>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Revidirana, nerevidirana i nekonsolidirana izvješće o poslovanju Istarske kreditne banke Umag d.d.  dostupna su  javnosti na internetskim stranicama Banke, web adresi www.ikb.hr &lt;http://www.ikb.hr/&gt;. Nadalje, izvješće je dostavljeno Hrvatskoj agenciji za nadzor financijskih usluga i Službenom registru propisanih informacija te objavljeno na  internetskim stranicama Zagrebačke Burze d.d., Zagreb.</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</si>
  <si>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</si>
  <si>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</si>
  <si>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Nije bilo značajnih događaja u period između 31.03. 2025. godine do objave Skraćenih tromjesečnih financijskih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</si>
</sst>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0,"/>
    <numFmt numFmtId="167" formatCode="#,##0\ &quot;kn&quot;;[Red]\(#,##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11"/>
      <color theme="1"/>
      <name val="Calibri"/>
      <family val="2"/>
      <charset val="238"/>
      <scheme val="minor"/>
    </font>
    <font>
      <sz val="9"/>
      <name val="Calibri"/>
      <family val="2"/>
      <charset val="238"/>
    </font>
    <font>
      <b/>
      <sz val="9"/>
      <name val="Calibri"/>
      <family val="2"/>
      <charset val="238"/>
    </font>
    <font>
      <b/>
      <sz val="14"/>
      <color rgb="FFFF0000"/>
      <name val="Calibri"/>
      <family val="2"/>
      <charset val="238"/>
    </font>
    <font>
      <sz val="9"/>
      <color theme="1"/>
      <name val="Calibri"/>
      <family val="2"/>
      <charset val="238"/>
    </font>
    <font>
      <b/>
      <sz val="9"/>
      <color theme="1"/>
      <name val="Calibri"/>
      <family val="2"/>
      <charset val="238"/>
    </font>
    <font>
      <sz val="10"/>
      <color rgb="FFFF0000"/>
      <name val="Arial"/>
      <family val="2"/>
      <charset val="238"/>
    </font>
    <font>
      <sz val="9"/>
      <color rgb="FFFF0000"/>
      <name val="Calibri"/>
      <family val="2"/>
      <charset val="238"/>
    </font>
    <font>
      <sz val="11"/>
      <color theme="1"/>
      <name val="Times New Roman"/>
      <family val="1"/>
      <charset val="238"/>
    </font>
    <font>
      <sz val="9"/>
      <color theme="1"/>
      <name val="Calibri"/>
      <family val="2"/>
      <charset val="238"/>
      <scheme val="minor"/>
    </font>
    <font>
      <b/>
      <sz val="9"/>
      <color theme="1"/>
      <name val="Calibri"/>
      <family val="2"/>
      <charset val="238"/>
      <scheme val="minor"/>
    </font>
    <font>
      <shadow/>
      <sz val="9"/>
      <name val="Calibri"/>
      <family val="2"/>
      <charset val="238"/>
      <scheme val="minor"/>
    </font>
    <font>
      <b/>
      <shadow/>
      <sz val="9"/>
      <name val="Calibri"/>
      <family val="2"/>
      <charset val="238"/>
      <scheme val="minor"/>
    </font>
    <font>
      <sz val="12"/>
      <color theme="1"/>
      <name val="Arial"/>
      <family val="2"/>
      <charset val="238"/>
    </font>
    <font>
      <b/>
      <sz val="9"/>
      <color indexed="8"/>
      <name val="Calibri"/>
      <family val="2"/>
      <charset val="238"/>
      <scheme val="minor"/>
    </font>
    <font>
      <sz val="9"/>
      <color indexed="8"/>
      <name val="Calibri"/>
      <family val="2"/>
      <charset val="238"/>
      <scheme val="minor"/>
    </font>
    <font>
      <sz val="9"/>
      <name val="Calibri"/>
      <family val="2"/>
      <charset val="238"/>
      <scheme val="minor"/>
    </font>
    <font>
      <b/>
      <sz val="9"/>
      <name val="Calibri"/>
      <family val="2"/>
      <charset val="238"/>
      <scheme val="minor"/>
    </font>
    <font>
      <b/>
      <sz val="9"/>
      <color rgb="FF000000"/>
      <name val="Times New Roman"/>
      <family val="1"/>
      <charset val="238"/>
    </font>
    <font>
      <b/>
      <sz val="11"/>
      <color theme="1"/>
      <name val="Times New Roman"/>
      <family val="1"/>
      <charset val="238"/>
    </font>
    <font>
      <sz val="10"/>
      <name val="Calibri"/>
      <family val="2"/>
      <charset val="238"/>
      <scheme val="minor"/>
    </font>
    <font>
      <sz val="12"/>
      <color rgb="FFFF0000"/>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medium">
        <color rgb="FF808080"/>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44" fillId="0" borderId="0"/>
  </cellStyleXfs>
  <cellXfs count="332">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2" fillId="9" borderId="0" xfId="4" applyFont="1" applyFill="1" applyBorder="1" applyAlignment="1">
      <alignment vertical="top" wrapText="1"/>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3" fontId="3" fillId="0" borderId="1" xfId="6" applyNumberFormat="1" applyFont="1" applyBorder="1" applyAlignment="1" applyProtection="1">
      <alignment horizontal="right" vertical="center" shrinkToFit="1"/>
      <protection locked="0"/>
    </xf>
    <xf numFmtId="3" fontId="5" fillId="0" borderId="1" xfId="6" applyNumberFormat="1" applyFont="1" applyBorder="1" applyAlignment="1" applyProtection="1">
      <alignment vertical="center" shrinkToFit="1"/>
      <protection locked="0"/>
    </xf>
    <xf numFmtId="3" fontId="17" fillId="0" borderId="1" xfId="6" applyNumberFormat="1" applyFont="1" applyBorder="1" applyAlignment="1" applyProtection="1">
      <alignment vertical="center" shrinkToFit="1"/>
      <protection locked="0"/>
    </xf>
    <xf numFmtId="0" fontId="5" fillId="9" borderId="9" xfId="4" applyFont="1" applyFill="1" applyBorder="1" applyAlignment="1">
      <alignment horizontal="right" vertical="center" wrapText="1"/>
    </xf>
    <xf numFmtId="0" fontId="5" fillId="9" borderId="0" xfId="4" applyFont="1" applyFill="1" applyBorder="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applyBorder="1"/>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Border="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Border="1" applyAlignment="1">
      <alignment horizontal="left" vertical="center"/>
    </xf>
    <xf numFmtId="0" fontId="22" fillId="9" borderId="0" xfId="4" applyFont="1" applyFill="1" applyBorder="1" applyAlignment="1">
      <alignment vertical="top"/>
    </xf>
    <xf numFmtId="0" fontId="5" fillId="9" borderId="0" xfId="4" applyFont="1" applyFill="1" applyBorder="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Protection="1">
      <protection locked="0"/>
    </xf>
    <xf numFmtId="0" fontId="22" fillId="9" borderId="0" xfId="4" applyFont="1" applyFill="1" applyBorder="1" applyAlignment="1">
      <alignment vertical="top" wrapText="1"/>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Border="1" applyAlignment="1">
      <alignment horizontal="righ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Border="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49" fontId="4" fillId="14" borderId="1" xfId="5" applyNumberFormat="1" applyFont="1" applyFill="1" applyBorder="1" applyAlignment="1" applyProtection="1">
      <alignment horizontal="left" vertical="center" wrapText="1" inden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horizontal="left" vertical="center" wrapText="1"/>
    </xf>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49" fontId="4" fillId="14" borderId="1" xfId="5" applyNumberFormat="1" applyFont="1" applyFill="1" applyBorder="1" applyAlignment="1" applyProtection="1">
      <alignment horizontal="left" vertical="center" wrapText="1"/>
    </xf>
    <xf numFmtId="49" fontId="4"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5" fillId="0" borderId="1" xfId="6" applyNumberFormat="1" applyFont="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49" fontId="4"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49" fontId="5" fillId="0" borderId="1" xfId="6" applyNumberFormat="1" applyFont="1" applyBorder="1" applyAlignment="1" applyProtection="1">
      <alignment horizontal="left" vertical="center" wrapText="1" inden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6" applyNumberFormat="1" applyFont="1" applyBorder="1" applyAlignment="1" applyProtection="1">
      <alignment horizontal="left" vertical="center" wrapText="1" inden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5" fillId="0" borderId="1" xfId="6" applyFont="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4"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2" fillId="0" borderId="1" xfId="6" applyNumberFormat="1" applyBorder="1" applyAlignment="1" applyProtection="1">
      <alignment horizontal="center" vertical="center" wrapText="1"/>
    </xf>
    <xf numFmtId="0" fontId="14" fillId="14" borderId="1" xfId="6" applyFont="1" applyFill="1" applyBorder="1" applyAlignment="1" applyProtection="1">
      <alignment horizontal="left" vertical="center" wrapText="1"/>
    </xf>
    <xf numFmtId="0" fontId="32" fillId="0" borderId="0" xfId="0" applyFont="1" applyAlignment="1">
      <alignment vertical="center"/>
    </xf>
    <xf numFmtId="0" fontId="33" fillId="0" borderId="0" xfId="0" applyFont="1" applyAlignment="1">
      <alignment vertical="center"/>
    </xf>
    <xf numFmtId="0" fontId="31" fillId="0" borderId="0" xfId="0" applyFont="1"/>
    <xf numFmtId="0" fontId="34" fillId="9" borderId="0" xfId="0" applyFont="1" applyFill="1" applyAlignment="1">
      <alignment vertical="center"/>
    </xf>
    <xf numFmtId="0" fontId="0" fillId="9" borderId="0" xfId="0" applyFill="1"/>
    <xf numFmtId="0" fontId="32" fillId="0" borderId="0" xfId="0" applyFont="1" applyAlignment="1">
      <alignment horizontal="left" vertical="center"/>
    </xf>
    <xf numFmtId="0" fontId="32" fillId="0" borderId="0" xfId="0" applyFont="1" applyAlignment="1">
      <alignment horizontal="left" vertical="center" wrapText="1"/>
    </xf>
    <xf numFmtId="0" fontId="32" fillId="0" borderId="0" xfId="0" applyFont="1" applyAlignment="1">
      <alignment horizontal="justify" vertical="center"/>
    </xf>
    <xf numFmtId="0" fontId="33" fillId="0" borderId="0" xfId="0" applyFont="1" applyAlignment="1">
      <alignment horizontal="left" vertical="center" wrapText="1"/>
    </xf>
    <xf numFmtId="0" fontId="35" fillId="0" borderId="0" xfId="0" applyFont="1" applyAlignment="1">
      <alignment horizontal="center" vertical="center" wrapText="1"/>
    </xf>
    <xf numFmtId="0" fontId="36" fillId="0" borderId="17" xfId="0" applyFont="1" applyBorder="1" applyAlignment="1">
      <alignment horizontal="right" vertical="center" wrapText="1"/>
    </xf>
    <xf numFmtId="0" fontId="32" fillId="0" borderId="0" xfId="0" applyFont="1" applyAlignment="1">
      <alignment horizontal="left" vertical="center"/>
    </xf>
    <xf numFmtId="0" fontId="37" fillId="0" borderId="0" xfId="0" applyFont="1"/>
    <xf numFmtId="0" fontId="35" fillId="0" borderId="0" xfId="0" applyFont="1" applyAlignment="1">
      <alignment horizontal="left" vertical="center" wrapText="1"/>
    </xf>
    <xf numFmtId="0" fontId="38" fillId="0" borderId="0" xfId="0" applyFont="1" applyAlignment="1">
      <alignment horizontal="left"/>
    </xf>
    <xf numFmtId="3" fontId="35" fillId="0" borderId="0" xfId="0" applyNumberFormat="1" applyFont="1" applyAlignment="1">
      <alignment horizontal="right" vertical="center" wrapText="1"/>
    </xf>
    <xf numFmtId="0" fontId="39" fillId="0" borderId="0" xfId="0" applyFont="1" applyAlignment="1">
      <alignment horizontal="justify" vertical="center"/>
    </xf>
    <xf numFmtId="0" fontId="35" fillId="0" borderId="0" xfId="0" applyFont="1" applyAlignment="1">
      <alignment horizontal="left" vertical="center" wrapText="1"/>
    </xf>
    <xf numFmtId="0" fontId="39" fillId="0" borderId="0" xfId="0" applyFont="1"/>
    <xf numFmtId="0" fontId="35" fillId="0" borderId="0" xfId="0" applyFont="1" applyAlignment="1">
      <alignment horizontal="right" vertical="center" wrapText="1"/>
    </xf>
    <xf numFmtId="0" fontId="35" fillId="0" borderId="18" xfId="0" applyFont="1" applyBorder="1" applyAlignment="1">
      <alignment horizontal="right" vertical="center" wrapText="1"/>
    </xf>
    <xf numFmtId="3" fontId="35" fillId="0" borderId="15" xfId="0" applyNumberFormat="1" applyFont="1" applyBorder="1" applyAlignment="1">
      <alignment horizontal="right" vertical="center" wrapText="1"/>
    </xf>
    <xf numFmtId="4" fontId="35" fillId="0" borderId="18" xfId="0" applyNumberFormat="1" applyFont="1" applyBorder="1" applyAlignment="1">
      <alignment horizontal="right" vertical="center" wrapText="1"/>
    </xf>
    <xf numFmtId="0" fontId="36" fillId="0" borderId="0" xfId="0" applyFont="1" applyAlignment="1">
      <alignment horizontal="right" vertical="center" wrapText="1"/>
    </xf>
    <xf numFmtId="0" fontId="35" fillId="0" borderId="0" xfId="0" applyFont="1"/>
    <xf numFmtId="3" fontId="36" fillId="0" borderId="17" xfId="0" applyNumberFormat="1" applyFont="1" applyBorder="1" applyAlignment="1">
      <alignment horizontal="right" vertical="center" wrapText="1"/>
    </xf>
    <xf numFmtId="0" fontId="40" fillId="0" borderId="0" xfId="0" applyFont="1" applyAlignment="1">
      <alignment horizontal="left" vertical="top"/>
    </xf>
    <xf numFmtId="0" fontId="33" fillId="0" borderId="0" xfId="0" applyFont="1" applyAlignment="1">
      <alignment horizontal="left" vertical="center" wrapText="1"/>
    </xf>
    <xf numFmtId="0" fontId="41" fillId="0" borderId="0" xfId="0" applyFont="1"/>
    <xf numFmtId="0" fontId="41" fillId="0" borderId="0" xfId="0" applyFont="1" applyAlignment="1">
      <alignment horizontal="center"/>
    </xf>
    <xf numFmtId="0" fontId="40" fillId="15" borderId="19" xfId="0" applyFont="1" applyFill="1" applyBorder="1"/>
    <xf numFmtId="0" fontId="40" fillId="15" borderId="20" xfId="0" applyFont="1" applyFill="1" applyBorder="1" applyAlignment="1">
      <alignment vertical="top"/>
    </xf>
    <xf numFmtId="0" fontId="33" fillId="0" borderId="0" xfId="0" applyFont="1" applyAlignment="1">
      <alignment horizontal="center" vertical="center" wrapText="1"/>
    </xf>
    <xf numFmtId="0" fontId="42" fillId="0" borderId="21" xfId="0" applyFont="1" applyBorder="1" applyAlignment="1">
      <alignment vertical="center"/>
    </xf>
    <xf numFmtId="166" fontId="42" fillId="0" borderId="21" xfId="0" applyNumberFormat="1" applyFont="1" applyBorder="1" applyAlignment="1">
      <alignment horizontal="right" vertical="center" wrapText="1"/>
    </xf>
    <xf numFmtId="0" fontId="43" fillId="0" borderId="21" xfId="0" applyFont="1" applyBorder="1" applyAlignment="1">
      <alignment vertical="center"/>
    </xf>
    <xf numFmtId="166" fontId="43" fillId="0" borderId="21" xfId="0" applyNumberFormat="1" applyFont="1" applyBorder="1" applyAlignment="1">
      <alignment horizontal="right" vertical="center" wrapText="1"/>
    </xf>
    <xf numFmtId="0" fontId="42" fillId="0" borderId="21" xfId="0" applyFont="1" applyBorder="1" applyAlignment="1">
      <alignment vertical="center" wrapText="1"/>
    </xf>
    <xf numFmtId="166" fontId="42" fillId="0" borderId="21" xfId="0" applyNumberFormat="1" applyFont="1" applyBorder="1" applyAlignment="1">
      <alignment horizontal="right" vertical="center"/>
    </xf>
    <xf numFmtId="166" fontId="43" fillId="0" borderId="21" xfId="0" applyNumberFormat="1" applyFont="1" applyBorder="1" applyAlignment="1">
      <alignment horizontal="right" vertical="center"/>
    </xf>
    <xf numFmtId="0" fontId="45" fillId="0" borderId="21" xfId="7" applyFont="1" applyBorder="1" applyAlignment="1">
      <alignment horizontal="justify" vertical="center"/>
    </xf>
    <xf numFmtId="0" fontId="46" fillId="0" borderId="21" xfId="7" applyFont="1" applyBorder="1" applyAlignment="1">
      <alignment horizontal="left" vertical="center"/>
    </xf>
    <xf numFmtId="166" fontId="47" fillId="0" borderId="21" xfId="0" applyNumberFormat="1" applyFont="1" applyBorder="1"/>
    <xf numFmtId="166" fontId="48" fillId="0" borderId="21" xfId="0" applyNumberFormat="1" applyFont="1" applyBorder="1"/>
    <xf numFmtId="0" fontId="40" fillId="0" borderId="0" xfId="0" applyFont="1"/>
    <xf numFmtId="3" fontId="49" fillId="0" borderId="21" xfId="0" applyNumberFormat="1" applyFont="1" applyBorder="1" applyAlignment="1">
      <alignment horizontal="right" vertical="center" wrapText="1"/>
    </xf>
    <xf numFmtId="0" fontId="35" fillId="0" borderId="21" xfId="0" applyFont="1" applyBorder="1" applyAlignment="1">
      <alignment vertical="center" wrapText="1"/>
    </xf>
    <xf numFmtId="2" fontId="35" fillId="0" borderId="21" xfId="0" applyNumberFormat="1" applyFont="1" applyBorder="1" applyAlignment="1">
      <alignment horizontal="right" vertical="center" wrapText="1"/>
    </xf>
    <xf numFmtId="0" fontId="39" fillId="0" borderId="0" xfId="0" applyFont="1" applyAlignment="1">
      <alignment vertical="center" wrapText="1"/>
    </xf>
    <xf numFmtId="0" fontId="39" fillId="0" borderId="0" xfId="0" applyFont="1" applyAlignment="1">
      <alignment horizontal="center" vertical="center" wrapText="1"/>
    </xf>
    <xf numFmtId="0" fontId="50" fillId="0" borderId="0" xfId="0" applyFont="1" applyAlignment="1">
      <alignment horizontal="right" vertical="center" wrapText="1"/>
    </xf>
    <xf numFmtId="0" fontId="41" fillId="0" borderId="0" xfId="0" applyFont="1" applyAlignment="1">
      <alignment wrapText="1"/>
    </xf>
    <xf numFmtId="166" fontId="48" fillId="15" borderId="19" xfId="6" applyNumberFormat="1" applyFont="1" applyFill="1" applyBorder="1" applyAlignment="1">
      <alignment horizontal="center" vertical="center" wrapText="1"/>
    </xf>
    <xf numFmtId="0" fontId="40" fillId="0" borderId="21" xfId="0" applyFont="1" applyBorder="1" applyAlignment="1">
      <alignment horizontal="left"/>
    </xf>
    <xf numFmtId="166" fontId="40" fillId="0" borderId="21" xfId="0" applyNumberFormat="1" applyFont="1" applyBorder="1"/>
    <xf numFmtId="3" fontId="33" fillId="0" borderId="0" xfId="0" applyNumberFormat="1" applyFont="1" applyAlignment="1">
      <alignment horizontal="left" vertical="center" wrapText="1"/>
    </xf>
    <xf numFmtId="166" fontId="41" fillId="0" borderId="21" xfId="0" applyNumberFormat="1" applyFont="1" applyBorder="1"/>
    <xf numFmtId="166" fontId="33" fillId="0" borderId="0" xfId="0" applyNumberFormat="1" applyFont="1" applyAlignment="1">
      <alignment horizontal="left" vertical="center" wrapText="1"/>
    </xf>
    <xf numFmtId="166" fontId="40" fillId="0" borderId="0" xfId="0" applyNumberFormat="1" applyFont="1"/>
    <xf numFmtId="0" fontId="40" fillId="0" borderId="21" xfId="0" applyFont="1" applyBorder="1"/>
    <xf numFmtId="0" fontId="48" fillId="0" borderId="0" xfId="0" applyFont="1" applyAlignment="1">
      <alignment horizontal="left" vertical="center" wrapText="1"/>
    </xf>
    <xf numFmtId="3" fontId="0" fillId="0" borderId="0" xfId="0" applyNumberFormat="1"/>
    <xf numFmtId="0" fontId="0" fillId="0" borderId="0" xfId="0" applyAlignment="1">
      <alignment vertical="center"/>
    </xf>
    <xf numFmtId="0" fontId="31" fillId="9" borderId="0" xfId="0" applyFont="1" applyFill="1" applyAlignment="1">
      <alignment horizontal="center" vertical="center"/>
    </xf>
    <xf numFmtId="0" fontId="24" fillId="0" borderId="17"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7" xfId="0" applyFont="1" applyBorder="1" applyAlignment="1">
      <alignment horizontal="right" vertical="center" wrapText="1"/>
    </xf>
    <xf numFmtId="0" fontId="51" fillId="0" borderId="0" xfId="0" applyFont="1" applyAlignment="1">
      <alignment horizontal="left" vertical="center"/>
    </xf>
    <xf numFmtId="3" fontId="51" fillId="0" borderId="0" xfId="0" applyNumberFormat="1" applyFont="1" applyAlignment="1">
      <alignment horizontal="right" vertical="center" wrapText="1"/>
    </xf>
    <xf numFmtId="167" fontId="51" fillId="0" borderId="0" xfId="0" applyNumberFormat="1" applyFont="1" applyAlignment="1">
      <alignment horizontal="right" vertical="center" wrapText="1"/>
    </xf>
    <xf numFmtId="167" fontId="0" fillId="0" borderId="0" xfId="0" applyNumberFormat="1"/>
    <xf numFmtId="9" fontId="0" fillId="0" borderId="0" xfId="0" applyNumberFormat="1"/>
    <xf numFmtId="166" fontId="0" fillId="0" borderId="0" xfId="0" applyNumberFormat="1"/>
    <xf numFmtId="166" fontId="51" fillId="0" borderId="0" xfId="0" applyNumberFormat="1" applyFont="1" applyAlignment="1">
      <alignment horizontal="right" vertical="center" wrapText="1"/>
    </xf>
    <xf numFmtId="4" fontId="0" fillId="0" borderId="0" xfId="0" applyNumberFormat="1"/>
    <xf numFmtId="4" fontId="32" fillId="0" borderId="0" xfId="0" applyNumberFormat="1" applyFont="1" applyAlignment="1">
      <alignment horizontal="left" vertical="center" wrapText="1"/>
    </xf>
    <xf numFmtId="3" fontId="32" fillId="0" borderId="0" xfId="0" applyNumberFormat="1" applyFont="1" applyAlignment="1">
      <alignment horizontal="left" vertical="center" wrapText="1"/>
    </xf>
    <xf numFmtId="0" fontId="51" fillId="0" borderId="0" xfId="0" applyFont="1" applyAlignment="1">
      <alignment horizontal="left" vertical="center" wrapText="1"/>
    </xf>
    <xf numFmtId="0" fontId="32" fillId="0" borderId="0" xfId="0" applyFont="1" applyAlignment="1">
      <alignment horizontal="left" vertical="center" wrapText="1"/>
    </xf>
  </cellXfs>
  <cellStyles count="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2" xfId="7" xr:uid="{CBE8B80D-EED6-4C34-894E-57E737B2A2B3}"/>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lje&#353;ke%20uz%20TFI-KI%2031.03.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je&#353;ke%20segmenti%200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baciti u word"/>
      <sheetName val="rdg i bilanca"/>
      <sheetName val="vanbilančna"/>
      <sheetName val="Sheet3"/>
      <sheetName val="ikb upiti"/>
      <sheetName val="RDG"/>
      <sheetName val="bilanca"/>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ca 03 2025 SEGMENTI"/>
      <sheetName val="rdg 03 2025 SEGMENTI"/>
      <sheetName val="kadrovi"/>
      <sheetName val="rezervacije"/>
      <sheetName val="izvanbilančna"/>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workbookViewId="0">
      <selection activeCell="N15" sqref="N15"/>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0" t="s">
        <v>197</v>
      </c>
      <c r="B1" s="151"/>
      <c r="C1" s="151"/>
      <c r="D1" s="2"/>
      <c r="E1" s="2"/>
      <c r="F1" s="2"/>
      <c r="G1" s="2"/>
      <c r="H1" s="2"/>
      <c r="I1" s="2"/>
      <c r="J1" s="3"/>
    </row>
    <row r="2" spans="1:10" ht="14.45" customHeight="1" x14ac:dyDescent="0.25">
      <c r="A2" s="152" t="s">
        <v>213</v>
      </c>
      <c r="B2" s="153"/>
      <c r="C2" s="153"/>
      <c r="D2" s="153"/>
      <c r="E2" s="153"/>
      <c r="F2" s="153"/>
      <c r="G2" s="153"/>
      <c r="H2" s="153"/>
      <c r="I2" s="153"/>
      <c r="J2" s="154"/>
    </row>
    <row r="3" spans="1:10" x14ac:dyDescent="0.25">
      <c r="A3" s="5"/>
      <c r="B3" s="6"/>
      <c r="C3" s="6"/>
      <c r="D3" s="6"/>
      <c r="E3" s="6"/>
      <c r="F3" s="6"/>
      <c r="G3" s="6"/>
      <c r="H3" s="6"/>
      <c r="I3" s="6"/>
      <c r="J3" s="7"/>
    </row>
    <row r="4" spans="1:10" ht="33.6" customHeight="1" x14ac:dyDescent="0.25">
      <c r="A4" s="155" t="s">
        <v>198</v>
      </c>
      <c r="B4" s="156"/>
      <c r="C4" s="156"/>
      <c r="D4" s="156"/>
      <c r="E4" s="157">
        <v>45658</v>
      </c>
      <c r="F4" s="158"/>
      <c r="G4" s="8" t="s">
        <v>0</v>
      </c>
      <c r="H4" s="159" t="s">
        <v>298</v>
      </c>
      <c r="I4" s="158"/>
      <c r="J4" s="9"/>
    </row>
    <row r="5" spans="1:10" s="10" customFormat="1" ht="10.15" customHeight="1" x14ac:dyDescent="0.25">
      <c r="A5" s="160"/>
      <c r="B5" s="161"/>
      <c r="C5" s="161"/>
      <c r="D5" s="161"/>
      <c r="E5" s="161"/>
      <c r="F5" s="161"/>
      <c r="G5" s="161"/>
      <c r="H5" s="161"/>
      <c r="I5" s="161"/>
      <c r="J5" s="162"/>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6" t="s">
        <v>220</v>
      </c>
      <c r="B10" s="147"/>
      <c r="C10" s="147"/>
      <c r="D10" s="147"/>
      <c r="E10" s="147"/>
      <c r="F10" s="147"/>
      <c r="G10" s="147"/>
      <c r="H10" s="147"/>
      <c r="I10" s="147"/>
      <c r="J10" s="21"/>
    </row>
    <row r="11" spans="1:10" ht="24.6" customHeight="1" x14ac:dyDescent="0.25">
      <c r="A11" s="133" t="s">
        <v>199</v>
      </c>
      <c r="B11" s="148"/>
      <c r="C11" s="140" t="s">
        <v>283</v>
      </c>
      <c r="D11" s="141"/>
      <c r="E11" s="22"/>
      <c r="F11" s="105" t="s">
        <v>221</v>
      </c>
      <c r="G11" s="144"/>
      <c r="H11" s="121" t="s">
        <v>284</v>
      </c>
      <c r="I11" s="122"/>
      <c r="J11" s="23"/>
    </row>
    <row r="12" spans="1:10" ht="14.45" customHeight="1" x14ac:dyDescent="0.25">
      <c r="A12" s="24"/>
      <c r="B12" s="25"/>
      <c r="C12" s="25"/>
      <c r="D12" s="25"/>
      <c r="E12" s="149"/>
      <c r="F12" s="149"/>
      <c r="G12" s="149"/>
      <c r="H12" s="149"/>
      <c r="I12" s="26"/>
      <c r="J12" s="23"/>
    </row>
    <row r="13" spans="1:10" ht="21" customHeight="1" x14ac:dyDescent="0.25">
      <c r="A13" s="104" t="s">
        <v>214</v>
      </c>
      <c r="B13" s="144"/>
      <c r="C13" s="140" t="s">
        <v>285</v>
      </c>
      <c r="D13" s="141"/>
      <c r="E13" s="163"/>
      <c r="F13" s="149"/>
      <c r="G13" s="149"/>
      <c r="H13" s="149"/>
      <c r="I13" s="26"/>
      <c r="J13" s="23"/>
    </row>
    <row r="14" spans="1:10" ht="10.9" customHeight="1" x14ac:dyDescent="0.25">
      <c r="A14" s="22"/>
      <c r="B14" s="26"/>
      <c r="C14" s="25"/>
      <c r="D14" s="25"/>
      <c r="E14" s="111"/>
      <c r="F14" s="111"/>
      <c r="G14" s="111"/>
      <c r="H14" s="111"/>
      <c r="I14" s="25"/>
      <c r="J14" s="27"/>
    </row>
    <row r="15" spans="1:10" ht="22.9" customHeight="1" x14ac:dyDescent="0.25">
      <c r="A15" s="104" t="s">
        <v>200</v>
      </c>
      <c r="B15" s="144"/>
      <c r="C15" s="140" t="s">
        <v>286</v>
      </c>
      <c r="D15" s="141"/>
      <c r="E15" s="145"/>
      <c r="F15" s="135"/>
      <c r="G15" s="28" t="s">
        <v>222</v>
      </c>
      <c r="H15" s="121" t="s">
        <v>287</v>
      </c>
      <c r="I15" s="122"/>
      <c r="J15" s="29"/>
    </row>
    <row r="16" spans="1:10" ht="10.9" customHeight="1" x14ac:dyDescent="0.25">
      <c r="A16" s="22"/>
      <c r="B16" s="26"/>
      <c r="C16" s="25"/>
      <c r="D16" s="25"/>
      <c r="E16" s="111"/>
      <c r="F16" s="111"/>
      <c r="G16" s="111"/>
      <c r="H16" s="111"/>
      <c r="I16" s="25"/>
      <c r="J16" s="27"/>
    </row>
    <row r="17" spans="1:10" ht="22.9" customHeight="1" x14ac:dyDescent="0.25">
      <c r="A17" s="30"/>
      <c r="B17" s="28" t="s">
        <v>223</v>
      </c>
      <c r="C17" s="140" t="s">
        <v>288</v>
      </c>
      <c r="D17" s="141"/>
      <c r="E17" s="31"/>
      <c r="F17" s="31"/>
      <c r="G17" s="31"/>
      <c r="H17" s="31"/>
      <c r="I17" s="31"/>
      <c r="J17" s="29"/>
    </row>
    <row r="18" spans="1:10" x14ac:dyDescent="0.25">
      <c r="A18" s="142"/>
      <c r="B18" s="143"/>
      <c r="C18" s="111"/>
      <c r="D18" s="111"/>
      <c r="E18" s="111"/>
      <c r="F18" s="111"/>
      <c r="G18" s="111"/>
      <c r="H18" s="111"/>
      <c r="I18" s="25"/>
      <c r="J18" s="27"/>
    </row>
    <row r="19" spans="1:10" x14ac:dyDescent="0.25">
      <c r="A19" s="133" t="s">
        <v>201</v>
      </c>
      <c r="B19" s="134"/>
      <c r="C19" s="112" t="s">
        <v>289</v>
      </c>
      <c r="D19" s="113"/>
      <c r="E19" s="113"/>
      <c r="F19" s="113"/>
      <c r="G19" s="113"/>
      <c r="H19" s="113"/>
      <c r="I19" s="113"/>
      <c r="J19" s="114"/>
    </row>
    <row r="20" spans="1:10" x14ac:dyDescent="0.25">
      <c r="A20" s="24"/>
      <c r="B20" s="25"/>
      <c r="C20" s="32"/>
      <c r="D20" s="25"/>
      <c r="E20" s="111"/>
      <c r="F20" s="111"/>
      <c r="G20" s="111"/>
      <c r="H20" s="111"/>
      <c r="I20" s="25"/>
      <c r="J20" s="27"/>
    </row>
    <row r="21" spans="1:10" x14ac:dyDescent="0.25">
      <c r="A21" s="133" t="s">
        <v>202</v>
      </c>
      <c r="B21" s="134"/>
      <c r="C21" s="121">
        <v>52470</v>
      </c>
      <c r="D21" s="122"/>
      <c r="E21" s="111"/>
      <c r="F21" s="111"/>
      <c r="G21" s="112" t="s">
        <v>290</v>
      </c>
      <c r="H21" s="113"/>
      <c r="I21" s="113"/>
      <c r="J21" s="114"/>
    </row>
    <row r="22" spans="1:10" x14ac:dyDescent="0.25">
      <c r="A22" s="24"/>
      <c r="B22" s="25"/>
      <c r="C22" s="25"/>
      <c r="D22" s="25"/>
      <c r="E22" s="111"/>
      <c r="F22" s="111"/>
      <c r="G22" s="111"/>
      <c r="H22" s="111"/>
      <c r="I22" s="25"/>
      <c r="J22" s="27"/>
    </row>
    <row r="23" spans="1:10" x14ac:dyDescent="0.25">
      <c r="A23" s="133" t="s">
        <v>203</v>
      </c>
      <c r="B23" s="134"/>
      <c r="C23" s="112" t="s">
        <v>291</v>
      </c>
      <c r="D23" s="113"/>
      <c r="E23" s="113"/>
      <c r="F23" s="113"/>
      <c r="G23" s="113"/>
      <c r="H23" s="113"/>
      <c r="I23" s="113"/>
      <c r="J23" s="114"/>
    </row>
    <row r="24" spans="1:10" x14ac:dyDescent="0.25">
      <c r="A24" s="24"/>
      <c r="B24" s="25"/>
      <c r="C24" s="25"/>
      <c r="D24" s="25"/>
      <c r="E24" s="111"/>
      <c r="F24" s="111"/>
      <c r="G24" s="111"/>
      <c r="H24" s="111"/>
      <c r="I24" s="25"/>
      <c r="J24" s="27"/>
    </row>
    <row r="25" spans="1:10" x14ac:dyDescent="0.25">
      <c r="A25" s="133" t="s">
        <v>204</v>
      </c>
      <c r="B25" s="134"/>
      <c r="C25" s="137" t="s">
        <v>292</v>
      </c>
      <c r="D25" s="138"/>
      <c r="E25" s="138"/>
      <c r="F25" s="138"/>
      <c r="G25" s="138"/>
      <c r="H25" s="138"/>
      <c r="I25" s="138"/>
      <c r="J25" s="139"/>
    </row>
    <row r="26" spans="1:10" x14ac:dyDescent="0.25">
      <c r="A26" s="24"/>
      <c r="B26" s="25"/>
      <c r="C26" s="32"/>
      <c r="D26" s="25"/>
      <c r="E26" s="111"/>
      <c r="F26" s="111"/>
      <c r="G26" s="111"/>
      <c r="H26" s="111"/>
      <c r="I26" s="25"/>
      <c r="J26" s="27"/>
    </row>
    <row r="27" spans="1:10" x14ac:dyDescent="0.25">
      <c r="A27" s="133" t="s">
        <v>205</v>
      </c>
      <c r="B27" s="134"/>
      <c r="C27" s="137" t="s">
        <v>293</v>
      </c>
      <c r="D27" s="138"/>
      <c r="E27" s="138"/>
      <c r="F27" s="138"/>
      <c r="G27" s="138"/>
      <c r="H27" s="138"/>
      <c r="I27" s="138"/>
      <c r="J27" s="139"/>
    </row>
    <row r="28" spans="1:10" ht="13.9" customHeight="1" x14ac:dyDescent="0.25">
      <c r="A28" s="24"/>
      <c r="B28" s="25"/>
      <c r="C28" s="32"/>
      <c r="D28" s="25"/>
      <c r="E28" s="111"/>
      <c r="F28" s="111"/>
      <c r="G28" s="111"/>
      <c r="H28" s="111"/>
      <c r="I28" s="25"/>
      <c r="J28" s="27"/>
    </row>
    <row r="29" spans="1:10" ht="22.9" customHeight="1" x14ac:dyDescent="0.25">
      <c r="A29" s="136" t="s">
        <v>215</v>
      </c>
      <c r="B29" s="124"/>
      <c r="C29" s="33">
        <v>224</v>
      </c>
      <c r="D29" s="34"/>
      <c r="E29" s="115"/>
      <c r="F29" s="115"/>
      <c r="G29" s="115"/>
      <c r="H29" s="115"/>
      <c r="I29" s="35"/>
      <c r="J29" s="36"/>
    </row>
    <row r="30" spans="1:10" x14ac:dyDescent="0.25">
      <c r="A30" s="24"/>
      <c r="B30" s="25"/>
      <c r="C30" s="25"/>
      <c r="D30" s="25"/>
      <c r="E30" s="111"/>
      <c r="F30" s="111"/>
      <c r="G30" s="111"/>
      <c r="H30" s="111"/>
      <c r="I30" s="35"/>
      <c r="J30" s="36"/>
    </row>
    <row r="31" spans="1:10" x14ac:dyDescent="0.25">
      <c r="A31" s="133" t="s">
        <v>206</v>
      </c>
      <c r="B31" s="134"/>
      <c r="C31" s="49" t="s">
        <v>225</v>
      </c>
      <c r="D31" s="132" t="s">
        <v>224</v>
      </c>
      <c r="E31" s="119"/>
      <c r="F31" s="119"/>
      <c r="G31" s="119"/>
      <c r="H31" s="37"/>
      <c r="I31" s="38" t="s">
        <v>225</v>
      </c>
      <c r="J31" s="39" t="s">
        <v>226</v>
      </c>
    </row>
    <row r="32" spans="1:10" x14ac:dyDescent="0.25">
      <c r="A32" s="133"/>
      <c r="B32" s="134"/>
      <c r="C32" s="40"/>
      <c r="D32" s="8"/>
      <c r="E32" s="135"/>
      <c r="F32" s="135"/>
      <c r="G32" s="135"/>
      <c r="H32" s="135"/>
      <c r="I32" s="35"/>
      <c r="J32" s="36"/>
    </row>
    <row r="33" spans="1:10" x14ac:dyDescent="0.25">
      <c r="A33" s="133" t="s">
        <v>216</v>
      </c>
      <c r="B33" s="134"/>
      <c r="C33" s="33" t="s">
        <v>228</v>
      </c>
      <c r="D33" s="132" t="s">
        <v>227</v>
      </c>
      <c r="E33" s="119"/>
      <c r="F33" s="119"/>
      <c r="G33" s="119"/>
      <c r="H33" s="31"/>
      <c r="I33" s="38" t="s">
        <v>228</v>
      </c>
      <c r="J33" s="39" t="s">
        <v>229</v>
      </c>
    </row>
    <row r="34" spans="1:10" x14ac:dyDescent="0.25">
      <c r="A34" s="24"/>
      <c r="B34" s="25"/>
      <c r="C34" s="25"/>
      <c r="D34" s="25"/>
      <c r="E34" s="111"/>
      <c r="F34" s="111"/>
      <c r="G34" s="111"/>
      <c r="H34" s="111"/>
      <c r="I34" s="25"/>
      <c r="J34" s="27"/>
    </row>
    <row r="35" spans="1:10" x14ac:dyDescent="0.25">
      <c r="A35" s="132" t="s">
        <v>217</v>
      </c>
      <c r="B35" s="119"/>
      <c r="C35" s="119"/>
      <c r="D35" s="119"/>
      <c r="E35" s="119" t="s">
        <v>207</v>
      </c>
      <c r="F35" s="119"/>
      <c r="G35" s="119"/>
      <c r="H35" s="119"/>
      <c r="I35" s="119"/>
      <c r="J35" s="41" t="s">
        <v>208</v>
      </c>
    </row>
    <row r="36" spans="1:10" x14ac:dyDescent="0.25">
      <c r="A36" s="24"/>
      <c r="B36" s="25"/>
      <c r="C36" s="25"/>
      <c r="D36" s="25"/>
      <c r="E36" s="111"/>
      <c r="F36" s="111"/>
      <c r="G36" s="111"/>
      <c r="H36" s="111"/>
      <c r="I36" s="25"/>
      <c r="J36" s="36"/>
    </row>
    <row r="37" spans="1:10" x14ac:dyDescent="0.25">
      <c r="A37" s="127"/>
      <c r="B37" s="128"/>
      <c r="C37" s="128"/>
      <c r="D37" s="128"/>
      <c r="E37" s="127"/>
      <c r="F37" s="128"/>
      <c r="G37" s="128"/>
      <c r="H37" s="128"/>
      <c r="I37" s="129"/>
      <c r="J37" s="42"/>
    </row>
    <row r="38" spans="1:10" x14ac:dyDescent="0.25">
      <c r="A38" s="24"/>
      <c r="B38" s="25"/>
      <c r="C38" s="32"/>
      <c r="D38" s="131"/>
      <c r="E38" s="131"/>
      <c r="F38" s="131"/>
      <c r="G38" s="131"/>
      <c r="H38" s="131"/>
      <c r="I38" s="131"/>
      <c r="J38" s="27"/>
    </row>
    <row r="39" spans="1:10" x14ac:dyDescent="0.25">
      <c r="A39" s="127"/>
      <c r="B39" s="128"/>
      <c r="C39" s="128"/>
      <c r="D39" s="129"/>
      <c r="E39" s="127"/>
      <c r="F39" s="128"/>
      <c r="G39" s="128"/>
      <c r="H39" s="128"/>
      <c r="I39" s="129"/>
      <c r="J39" s="33"/>
    </row>
    <row r="40" spans="1:10" x14ac:dyDescent="0.25">
      <c r="A40" s="24"/>
      <c r="B40" s="25"/>
      <c r="C40" s="32"/>
      <c r="D40" s="43"/>
      <c r="E40" s="131"/>
      <c r="F40" s="131"/>
      <c r="G40" s="131"/>
      <c r="H40" s="131"/>
      <c r="I40" s="26"/>
      <c r="J40" s="27"/>
    </row>
    <row r="41" spans="1:10" x14ac:dyDescent="0.25">
      <c r="A41" s="127"/>
      <c r="B41" s="128"/>
      <c r="C41" s="128"/>
      <c r="D41" s="129"/>
      <c r="E41" s="127"/>
      <c r="F41" s="128"/>
      <c r="G41" s="128"/>
      <c r="H41" s="128"/>
      <c r="I41" s="129"/>
      <c r="J41" s="33"/>
    </row>
    <row r="42" spans="1:10" x14ac:dyDescent="0.25">
      <c r="A42" s="24"/>
      <c r="B42" s="25"/>
      <c r="C42" s="32"/>
      <c r="D42" s="43"/>
      <c r="E42" s="131"/>
      <c r="F42" s="131"/>
      <c r="G42" s="131"/>
      <c r="H42" s="131"/>
      <c r="I42" s="26"/>
      <c r="J42" s="27"/>
    </row>
    <row r="43" spans="1:10" x14ac:dyDescent="0.25">
      <c r="A43" s="127"/>
      <c r="B43" s="128"/>
      <c r="C43" s="128"/>
      <c r="D43" s="129"/>
      <c r="E43" s="127"/>
      <c r="F43" s="128"/>
      <c r="G43" s="128"/>
      <c r="H43" s="128"/>
      <c r="I43" s="129"/>
      <c r="J43" s="33"/>
    </row>
    <row r="44" spans="1:10" x14ac:dyDescent="0.25">
      <c r="A44" s="44"/>
      <c r="B44" s="32"/>
      <c r="C44" s="125"/>
      <c r="D44" s="125"/>
      <c r="E44" s="111"/>
      <c r="F44" s="111"/>
      <c r="G44" s="125"/>
      <c r="H44" s="125"/>
      <c r="I44" s="125"/>
      <c r="J44" s="27"/>
    </row>
    <row r="45" spans="1:10" x14ac:dyDescent="0.25">
      <c r="A45" s="127"/>
      <c r="B45" s="128"/>
      <c r="C45" s="128"/>
      <c r="D45" s="129"/>
      <c r="E45" s="127"/>
      <c r="F45" s="128"/>
      <c r="G45" s="128"/>
      <c r="H45" s="128"/>
      <c r="I45" s="129"/>
      <c r="J45" s="33"/>
    </row>
    <row r="46" spans="1:10" x14ac:dyDescent="0.25">
      <c r="A46" s="44"/>
      <c r="B46" s="32"/>
      <c r="C46" s="32"/>
      <c r="D46" s="25"/>
      <c r="E46" s="130"/>
      <c r="F46" s="130"/>
      <c r="G46" s="125"/>
      <c r="H46" s="125"/>
      <c r="I46" s="25"/>
      <c r="J46" s="27"/>
    </row>
    <row r="47" spans="1:10" x14ac:dyDescent="0.25">
      <c r="A47" s="127"/>
      <c r="B47" s="128"/>
      <c r="C47" s="128"/>
      <c r="D47" s="129"/>
      <c r="E47" s="127"/>
      <c r="F47" s="128"/>
      <c r="G47" s="128"/>
      <c r="H47" s="128"/>
      <c r="I47" s="129"/>
      <c r="J47" s="33"/>
    </row>
    <row r="48" spans="1:10" x14ac:dyDescent="0.25">
      <c r="A48" s="44"/>
      <c r="B48" s="32"/>
      <c r="C48" s="32"/>
      <c r="D48" s="25"/>
      <c r="E48" s="111"/>
      <c r="F48" s="111"/>
      <c r="G48" s="125"/>
      <c r="H48" s="125"/>
      <c r="I48" s="25"/>
      <c r="J48" s="45" t="s">
        <v>230</v>
      </c>
    </row>
    <row r="49" spans="1:10" x14ac:dyDescent="0.25">
      <c r="A49" s="44"/>
      <c r="B49" s="32"/>
      <c r="C49" s="32"/>
      <c r="D49" s="25"/>
      <c r="E49" s="111"/>
      <c r="F49" s="111"/>
      <c r="G49" s="125"/>
      <c r="H49" s="125"/>
      <c r="I49" s="25"/>
      <c r="J49" s="45" t="s">
        <v>231</v>
      </c>
    </row>
    <row r="50" spans="1:10" ht="14.45" customHeight="1" x14ac:dyDescent="0.25">
      <c r="A50" s="104" t="s">
        <v>209</v>
      </c>
      <c r="B50" s="105"/>
      <c r="C50" s="121" t="s">
        <v>231</v>
      </c>
      <c r="D50" s="122"/>
      <c r="E50" s="123" t="s">
        <v>232</v>
      </c>
      <c r="F50" s="124"/>
      <c r="G50" s="112"/>
      <c r="H50" s="113"/>
      <c r="I50" s="113"/>
      <c r="J50" s="114"/>
    </row>
    <row r="51" spans="1:10" x14ac:dyDescent="0.25">
      <c r="A51" s="44"/>
      <c r="B51" s="32"/>
      <c r="C51" s="125"/>
      <c r="D51" s="125"/>
      <c r="E51" s="111"/>
      <c r="F51" s="111"/>
      <c r="G51" s="126" t="s">
        <v>233</v>
      </c>
      <c r="H51" s="126"/>
      <c r="I51" s="126"/>
      <c r="J51" s="16"/>
    </row>
    <row r="52" spans="1:10" ht="13.9" customHeight="1" x14ac:dyDescent="0.25">
      <c r="A52" s="104" t="s">
        <v>210</v>
      </c>
      <c r="B52" s="105"/>
      <c r="C52" s="112" t="s">
        <v>294</v>
      </c>
      <c r="D52" s="113"/>
      <c r="E52" s="113"/>
      <c r="F52" s="113"/>
      <c r="G52" s="113"/>
      <c r="H52" s="113"/>
      <c r="I52" s="113"/>
      <c r="J52" s="114"/>
    </row>
    <row r="53" spans="1:10" x14ac:dyDescent="0.25">
      <c r="A53" s="24"/>
      <c r="B53" s="25"/>
      <c r="C53" s="115" t="s">
        <v>211</v>
      </c>
      <c r="D53" s="115"/>
      <c r="E53" s="115"/>
      <c r="F53" s="115"/>
      <c r="G53" s="115"/>
      <c r="H53" s="115"/>
      <c r="I53" s="115"/>
      <c r="J53" s="27"/>
    </row>
    <row r="54" spans="1:10" x14ac:dyDescent="0.25">
      <c r="A54" s="104" t="s">
        <v>212</v>
      </c>
      <c r="B54" s="105"/>
      <c r="C54" s="116" t="s">
        <v>295</v>
      </c>
      <c r="D54" s="117"/>
      <c r="E54" s="118"/>
      <c r="F54" s="111"/>
      <c r="G54" s="111"/>
      <c r="H54" s="119"/>
      <c r="I54" s="119"/>
      <c r="J54" s="120"/>
    </row>
    <row r="55" spans="1:10" x14ac:dyDescent="0.25">
      <c r="A55" s="24"/>
      <c r="B55" s="25"/>
      <c r="C55" s="32"/>
      <c r="D55" s="25"/>
      <c r="E55" s="111"/>
      <c r="F55" s="111"/>
      <c r="G55" s="111"/>
      <c r="H55" s="111"/>
      <c r="I55" s="25"/>
      <c r="J55" s="27"/>
    </row>
    <row r="56" spans="1:10" ht="14.45" customHeight="1" x14ac:dyDescent="0.25">
      <c r="A56" s="104" t="s">
        <v>204</v>
      </c>
      <c r="B56" s="105"/>
      <c r="C56" s="106" t="s">
        <v>292</v>
      </c>
      <c r="D56" s="107"/>
      <c r="E56" s="107"/>
      <c r="F56" s="107"/>
      <c r="G56" s="107"/>
      <c r="H56" s="107"/>
      <c r="I56" s="107"/>
      <c r="J56" s="108"/>
    </row>
    <row r="57" spans="1:10" x14ac:dyDescent="0.25">
      <c r="A57" s="24"/>
      <c r="B57" s="25"/>
      <c r="C57" s="25"/>
      <c r="D57" s="25"/>
      <c r="E57" s="111"/>
      <c r="F57" s="111"/>
      <c r="G57" s="111"/>
      <c r="H57" s="111"/>
      <c r="I57" s="25"/>
      <c r="J57" s="27"/>
    </row>
    <row r="58" spans="1:10" x14ac:dyDescent="0.25">
      <c r="A58" s="104" t="s">
        <v>234</v>
      </c>
      <c r="B58" s="105"/>
      <c r="C58" s="106" t="s">
        <v>296</v>
      </c>
      <c r="D58" s="107"/>
      <c r="E58" s="107"/>
      <c r="F58" s="107"/>
      <c r="G58" s="107"/>
      <c r="H58" s="107"/>
      <c r="I58" s="107"/>
      <c r="J58" s="108"/>
    </row>
    <row r="59" spans="1:10" ht="14.45" customHeight="1" x14ac:dyDescent="0.25">
      <c r="A59" s="24"/>
      <c r="B59" s="25"/>
      <c r="C59" s="109" t="s">
        <v>235</v>
      </c>
      <c r="D59" s="109"/>
      <c r="E59" s="109"/>
      <c r="F59" s="109"/>
      <c r="G59" s="25"/>
      <c r="H59" s="25"/>
      <c r="I59" s="25"/>
      <c r="J59" s="27"/>
    </row>
    <row r="60" spans="1:10" x14ac:dyDescent="0.25">
      <c r="A60" s="104" t="s">
        <v>236</v>
      </c>
      <c r="B60" s="105"/>
      <c r="C60" s="106"/>
      <c r="D60" s="107"/>
      <c r="E60" s="107"/>
      <c r="F60" s="107"/>
      <c r="G60" s="107"/>
      <c r="H60" s="107"/>
      <c r="I60" s="107"/>
      <c r="J60" s="108"/>
    </row>
    <row r="61" spans="1:10" ht="14.45" customHeight="1" x14ac:dyDescent="0.25">
      <c r="A61" s="46"/>
      <c r="B61" s="47"/>
      <c r="C61" s="110" t="s">
        <v>237</v>
      </c>
      <c r="D61" s="110"/>
      <c r="E61" s="110"/>
      <c r="F61" s="110"/>
      <c r="G61" s="110"/>
      <c r="H61" s="47"/>
      <c r="I61" s="47"/>
      <c r="J61" s="48"/>
    </row>
    <row r="68" ht="27" customHeight="1" x14ac:dyDescent="0.25"/>
    <row r="72" ht="38.450000000000003"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27559055118110237" right="0.39370078740157483" top="0.31496062992125984" bottom="0.31496062992125984" header="0.23622047244094491" footer="0.15748031496062992"/>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10" zoomScaleNormal="100" zoomScaleSheetLayoutView="100" workbookViewId="0">
      <selection activeCell="G24" sqref="G24"/>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167" t="s">
        <v>1</v>
      </c>
      <c r="B1" s="168"/>
      <c r="C1" s="168"/>
      <c r="D1" s="168"/>
      <c r="E1" s="168"/>
      <c r="F1" s="168"/>
      <c r="G1" s="168"/>
      <c r="H1" s="168"/>
    </row>
    <row r="2" spans="1:9" x14ac:dyDescent="0.2">
      <c r="A2" s="169" t="s">
        <v>299</v>
      </c>
      <c r="B2" s="170"/>
      <c r="C2" s="170"/>
      <c r="D2" s="170"/>
      <c r="E2" s="170"/>
      <c r="F2" s="170"/>
      <c r="G2" s="170"/>
      <c r="H2" s="170"/>
    </row>
    <row r="3" spans="1:9" x14ac:dyDescent="0.2">
      <c r="A3" s="171" t="s">
        <v>282</v>
      </c>
      <c r="B3" s="172"/>
      <c r="C3" s="172"/>
      <c r="D3" s="172"/>
      <c r="E3" s="172"/>
      <c r="F3" s="172"/>
      <c r="G3" s="172"/>
      <c r="H3" s="172"/>
      <c r="I3" s="173"/>
    </row>
    <row r="4" spans="1:9" x14ac:dyDescent="0.2">
      <c r="A4" s="174" t="s">
        <v>297</v>
      </c>
      <c r="B4" s="175"/>
      <c r="C4" s="175"/>
      <c r="D4" s="175"/>
      <c r="E4" s="175"/>
      <c r="F4" s="175"/>
      <c r="G4" s="175"/>
      <c r="H4" s="175"/>
      <c r="I4" s="176"/>
    </row>
    <row r="5" spans="1:9" ht="45.75" thickBot="1" x14ac:dyDescent="0.25">
      <c r="A5" s="177" t="s">
        <v>2</v>
      </c>
      <c r="B5" s="178"/>
      <c r="C5" s="178"/>
      <c r="D5" s="178"/>
      <c r="E5" s="178"/>
      <c r="F5" s="179"/>
      <c r="G5" s="55" t="s">
        <v>3</v>
      </c>
      <c r="H5" s="56" t="s">
        <v>193</v>
      </c>
      <c r="I5" s="57" t="s">
        <v>190</v>
      </c>
    </row>
    <row r="6" spans="1:9" x14ac:dyDescent="0.2">
      <c r="A6" s="164">
        <v>1</v>
      </c>
      <c r="B6" s="165"/>
      <c r="C6" s="165"/>
      <c r="D6" s="165"/>
      <c r="E6" s="165"/>
      <c r="F6" s="166"/>
      <c r="G6" s="58">
        <v>2</v>
      </c>
      <c r="H6" s="59">
        <v>3</v>
      </c>
      <c r="I6" s="59">
        <v>4</v>
      </c>
    </row>
    <row r="7" spans="1:9" x14ac:dyDescent="0.2">
      <c r="A7" s="181"/>
      <c r="B7" s="181"/>
      <c r="C7" s="181"/>
      <c r="D7" s="181"/>
      <c r="E7" s="181"/>
      <c r="F7" s="181"/>
      <c r="G7" s="181"/>
      <c r="H7" s="181"/>
      <c r="I7" s="182"/>
    </row>
    <row r="8" spans="1:9" x14ac:dyDescent="0.2">
      <c r="A8" s="183" t="s">
        <v>11</v>
      </c>
      <c r="B8" s="184"/>
      <c r="C8" s="184"/>
      <c r="D8" s="184"/>
      <c r="E8" s="184"/>
      <c r="F8" s="184"/>
      <c r="G8" s="184"/>
      <c r="H8" s="184"/>
      <c r="I8" s="184"/>
    </row>
    <row r="9" spans="1:9" ht="28.5" customHeight="1" x14ac:dyDescent="0.2">
      <c r="A9" s="185" t="s">
        <v>18</v>
      </c>
      <c r="B9" s="185"/>
      <c r="C9" s="185"/>
      <c r="D9" s="185"/>
      <c r="E9" s="185"/>
      <c r="F9" s="185"/>
      <c r="G9" s="60">
        <v>1</v>
      </c>
      <c r="H9" s="61">
        <f>H10+H11+H12</f>
        <v>310344935</v>
      </c>
      <c r="I9" s="61">
        <f>I10+I11+I12</f>
        <v>306033293</v>
      </c>
    </row>
    <row r="10" spans="1:9" x14ac:dyDescent="0.2">
      <c r="A10" s="186" t="s">
        <v>19</v>
      </c>
      <c r="B10" s="186"/>
      <c r="C10" s="186"/>
      <c r="D10" s="186"/>
      <c r="E10" s="186"/>
      <c r="F10" s="186"/>
      <c r="G10" s="62">
        <v>2</v>
      </c>
      <c r="H10" s="63">
        <v>8173333</v>
      </c>
      <c r="I10" s="63">
        <v>7341515</v>
      </c>
    </row>
    <row r="11" spans="1:9" x14ac:dyDescent="0.2">
      <c r="A11" s="186" t="s">
        <v>240</v>
      </c>
      <c r="B11" s="186"/>
      <c r="C11" s="186"/>
      <c r="D11" s="186"/>
      <c r="E11" s="186"/>
      <c r="F11" s="186"/>
      <c r="G11" s="62">
        <v>3</v>
      </c>
      <c r="H11" s="63">
        <v>299435646</v>
      </c>
      <c r="I11" s="63">
        <v>290476908</v>
      </c>
    </row>
    <row r="12" spans="1:9" x14ac:dyDescent="0.2">
      <c r="A12" s="187" t="s">
        <v>20</v>
      </c>
      <c r="B12" s="187"/>
      <c r="C12" s="187"/>
      <c r="D12" s="187"/>
      <c r="E12" s="187"/>
      <c r="F12" s="187"/>
      <c r="G12" s="62">
        <v>4</v>
      </c>
      <c r="H12" s="63">
        <v>2735956</v>
      </c>
      <c r="I12" s="63">
        <v>8214870</v>
      </c>
    </row>
    <row r="13" spans="1:9" x14ac:dyDescent="0.2">
      <c r="A13" s="180" t="s">
        <v>21</v>
      </c>
      <c r="B13" s="180"/>
      <c r="C13" s="180"/>
      <c r="D13" s="180"/>
      <c r="E13" s="180"/>
      <c r="F13" s="180"/>
      <c r="G13" s="60">
        <v>5</v>
      </c>
      <c r="H13" s="61">
        <f>H14+H15+H16+H17</f>
        <v>0</v>
      </c>
      <c r="I13" s="61">
        <f>I14+I15+I16+I17</f>
        <v>0</v>
      </c>
    </row>
    <row r="14" spans="1:9" x14ac:dyDescent="0.2">
      <c r="A14" s="188" t="s">
        <v>22</v>
      </c>
      <c r="B14" s="188"/>
      <c r="C14" s="188"/>
      <c r="D14" s="188"/>
      <c r="E14" s="188"/>
      <c r="F14" s="188"/>
      <c r="G14" s="62">
        <v>6</v>
      </c>
      <c r="H14" s="63">
        <v>0</v>
      </c>
      <c r="I14" s="63">
        <v>0</v>
      </c>
    </row>
    <row r="15" spans="1:9" x14ac:dyDescent="0.2">
      <c r="A15" s="188" t="s">
        <v>23</v>
      </c>
      <c r="B15" s="188"/>
      <c r="C15" s="188"/>
      <c r="D15" s="188"/>
      <c r="E15" s="188"/>
      <c r="F15" s="188"/>
      <c r="G15" s="62">
        <v>7</v>
      </c>
      <c r="H15" s="63">
        <v>0</v>
      </c>
      <c r="I15" s="63">
        <v>0</v>
      </c>
    </row>
    <row r="16" spans="1:9" x14ac:dyDescent="0.2">
      <c r="A16" s="188" t="s">
        <v>24</v>
      </c>
      <c r="B16" s="188"/>
      <c r="C16" s="188"/>
      <c r="D16" s="188"/>
      <c r="E16" s="188"/>
      <c r="F16" s="188"/>
      <c r="G16" s="62">
        <v>8</v>
      </c>
      <c r="H16" s="63">
        <v>0</v>
      </c>
      <c r="I16" s="63">
        <v>0</v>
      </c>
    </row>
    <row r="17" spans="1:9" x14ac:dyDescent="0.2">
      <c r="A17" s="188" t="s">
        <v>25</v>
      </c>
      <c r="B17" s="188"/>
      <c r="C17" s="188"/>
      <c r="D17" s="188"/>
      <c r="E17" s="188"/>
      <c r="F17" s="188"/>
      <c r="G17" s="62">
        <v>9</v>
      </c>
      <c r="H17" s="63">
        <v>0</v>
      </c>
      <c r="I17" s="63">
        <v>0</v>
      </c>
    </row>
    <row r="18" spans="1:9" ht="25.9" customHeight="1" x14ac:dyDescent="0.2">
      <c r="A18" s="180" t="s">
        <v>26</v>
      </c>
      <c r="B18" s="180"/>
      <c r="C18" s="180"/>
      <c r="D18" s="180"/>
      <c r="E18" s="180"/>
      <c r="F18" s="180"/>
      <c r="G18" s="60">
        <v>10</v>
      </c>
      <c r="H18" s="61">
        <f>H19+H20+H21</f>
        <v>220870</v>
      </c>
      <c r="I18" s="61">
        <f>I19+I20+I21</f>
        <v>220870</v>
      </c>
    </row>
    <row r="19" spans="1:9" x14ac:dyDescent="0.2">
      <c r="A19" s="188" t="s">
        <v>23</v>
      </c>
      <c r="B19" s="188"/>
      <c r="C19" s="188"/>
      <c r="D19" s="188"/>
      <c r="E19" s="188"/>
      <c r="F19" s="188"/>
      <c r="G19" s="62">
        <v>11</v>
      </c>
      <c r="H19" s="63">
        <v>220870</v>
      </c>
      <c r="I19" s="63">
        <v>220870</v>
      </c>
    </row>
    <row r="20" spans="1:9" x14ac:dyDescent="0.2">
      <c r="A20" s="188" t="s">
        <v>24</v>
      </c>
      <c r="B20" s="188"/>
      <c r="C20" s="188"/>
      <c r="D20" s="188"/>
      <c r="E20" s="188"/>
      <c r="F20" s="188"/>
      <c r="G20" s="62">
        <v>12</v>
      </c>
      <c r="H20" s="63">
        <v>0</v>
      </c>
      <c r="I20" s="63">
        <v>0</v>
      </c>
    </row>
    <row r="21" spans="1:9" x14ac:dyDescent="0.2">
      <c r="A21" s="188" t="s">
        <v>25</v>
      </c>
      <c r="B21" s="188"/>
      <c r="C21" s="188"/>
      <c r="D21" s="188"/>
      <c r="E21" s="188"/>
      <c r="F21" s="188"/>
      <c r="G21" s="62">
        <v>13</v>
      </c>
      <c r="H21" s="63">
        <v>0</v>
      </c>
      <c r="I21" s="63">
        <v>0</v>
      </c>
    </row>
    <row r="22" spans="1:9" x14ac:dyDescent="0.2">
      <c r="A22" s="180" t="s">
        <v>27</v>
      </c>
      <c r="B22" s="180"/>
      <c r="C22" s="180"/>
      <c r="D22" s="180"/>
      <c r="E22" s="180"/>
      <c r="F22" s="180"/>
      <c r="G22" s="60">
        <v>14</v>
      </c>
      <c r="H22" s="61">
        <f>H23+H24</f>
        <v>0</v>
      </c>
      <c r="I22" s="61">
        <f>I23+I24</f>
        <v>0</v>
      </c>
    </row>
    <row r="23" spans="1:9" x14ac:dyDescent="0.2">
      <c r="A23" s="188" t="s">
        <v>24</v>
      </c>
      <c r="B23" s="188"/>
      <c r="C23" s="188"/>
      <c r="D23" s="188"/>
      <c r="E23" s="188"/>
      <c r="F23" s="188"/>
      <c r="G23" s="62">
        <v>15</v>
      </c>
      <c r="H23" s="63">
        <v>0</v>
      </c>
      <c r="I23" s="63">
        <v>0</v>
      </c>
    </row>
    <row r="24" spans="1:9" x14ac:dyDescent="0.2">
      <c r="A24" s="188" t="s">
        <v>25</v>
      </c>
      <c r="B24" s="188"/>
      <c r="C24" s="188"/>
      <c r="D24" s="188"/>
      <c r="E24" s="188"/>
      <c r="F24" s="188"/>
      <c r="G24" s="62">
        <v>16</v>
      </c>
      <c r="H24" s="63">
        <v>0</v>
      </c>
      <c r="I24" s="63">
        <v>0</v>
      </c>
    </row>
    <row r="25" spans="1:9" ht="25.9" customHeight="1" x14ac:dyDescent="0.2">
      <c r="A25" s="180" t="s">
        <v>28</v>
      </c>
      <c r="B25" s="180"/>
      <c r="C25" s="180"/>
      <c r="D25" s="180"/>
      <c r="E25" s="180"/>
      <c r="F25" s="180"/>
      <c r="G25" s="60">
        <v>17</v>
      </c>
      <c r="H25" s="61">
        <f>H26+H27+H28</f>
        <v>10475073</v>
      </c>
      <c r="I25" s="61">
        <f>I26+I27+I28</f>
        <v>25273039</v>
      </c>
    </row>
    <row r="26" spans="1:9" x14ac:dyDescent="0.2">
      <c r="A26" s="188" t="s">
        <v>23</v>
      </c>
      <c r="B26" s="188"/>
      <c r="C26" s="188"/>
      <c r="D26" s="188"/>
      <c r="E26" s="188"/>
      <c r="F26" s="188"/>
      <c r="G26" s="62">
        <v>18</v>
      </c>
      <c r="H26" s="63">
        <v>324998</v>
      </c>
      <c r="I26" s="63">
        <v>339803</v>
      </c>
    </row>
    <row r="27" spans="1:9" x14ac:dyDescent="0.2">
      <c r="A27" s="188" t="s">
        <v>24</v>
      </c>
      <c r="B27" s="188"/>
      <c r="C27" s="188"/>
      <c r="D27" s="188"/>
      <c r="E27" s="188"/>
      <c r="F27" s="188"/>
      <c r="G27" s="62">
        <v>19</v>
      </c>
      <c r="H27" s="63">
        <v>10150075</v>
      </c>
      <c r="I27" s="63">
        <v>24933236</v>
      </c>
    </row>
    <row r="28" spans="1:9" x14ac:dyDescent="0.2">
      <c r="A28" s="188" t="s">
        <v>25</v>
      </c>
      <c r="B28" s="188"/>
      <c r="C28" s="188"/>
      <c r="D28" s="188"/>
      <c r="E28" s="188"/>
      <c r="F28" s="188"/>
      <c r="G28" s="62">
        <v>20</v>
      </c>
      <c r="H28" s="63">
        <v>0</v>
      </c>
      <c r="I28" s="63">
        <v>0</v>
      </c>
    </row>
    <row r="29" spans="1:9" x14ac:dyDescent="0.2">
      <c r="A29" s="180" t="s">
        <v>29</v>
      </c>
      <c r="B29" s="180"/>
      <c r="C29" s="180"/>
      <c r="D29" s="180"/>
      <c r="E29" s="180"/>
      <c r="F29" s="180"/>
      <c r="G29" s="60">
        <v>21</v>
      </c>
      <c r="H29" s="61">
        <f>H30+H31</f>
        <v>460769915</v>
      </c>
      <c r="I29" s="61">
        <f>I30+I31</f>
        <v>447778245</v>
      </c>
    </row>
    <row r="30" spans="1:9" x14ac:dyDescent="0.2">
      <c r="A30" s="188" t="s">
        <v>24</v>
      </c>
      <c r="B30" s="188"/>
      <c r="C30" s="188"/>
      <c r="D30" s="188"/>
      <c r="E30" s="188"/>
      <c r="F30" s="188"/>
      <c r="G30" s="62">
        <v>22</v>
      </c>
      <c r="H30" s="63">
        <v>83736670</v>
      </c>
      <c r="I30" s="63">
        <v>67523323</v>
      </c>
    </row>
    <row r="31" spans="1:9" x14ac:dyDescent="0.2">
      <c r="A31" s="188" t="s">
        <v>25</v>
      </c>
      <c r="B31" s="188"/>
      <c r="C31" s="188"/>
      <c r="D31" s="188"/>
      <c r="E31" s="188"/>
      <c r="F31" s="188"/>
      <c r="G31" s="62">
        <v>23</v>
      </c>
      <c r="H31" s="63">
        <v>377033245</v>
      </c>
      <c r="I31" s="63">
        <v>380254922</v>
      </c>
    </row>
    <row r="32" spans="1:9" x14ac:dyDescent="0.2">
      <c r="A32" s="188" t="s">
        <v>30</v>
      </c>
      <c r="B32" s="188"/>
      <c r="C32" s="188"/>
      <c r="D32" s="188"/>
      <c r="E32" s="188"/>
      <c r="F32" s="188"/>
      <c r="G32" s="62">
        <v>24</v>
      </c>
      <c r="H32" s="63">
        <v>0</v>
      </c>
      <c r="I32" s="63">
        <v>0</v>
      </c>
    </row>
    <row r="33" spans="1:9" ht="28.9" customHeight="1" x14ac:dyDescent="0.2">
      <c r="A33" s="188" t="s">
        <v>31</v>
      </c>
      <c r="B33" s="188"/>
      <c r="C33" s="188"/>
      <c r="D33" s="188"/>
      <c r="E33" s="188"/>
      <c r="F33" s="188"/>
      <c r="G33" s="62">
        <v>25</v>
      </c>
      <c r="H33" s="63">
        <v>0</v>
      </c>
      <c r="I33" s="63">
        <v>0</v>
      </c>
    </row>
    <row r="34" spans="1:9" x14ac:dyDescent="0.2">
      <c r="A34" s="188" t="s">
        <v>32</v>
      </c>
      <c r="B34" s="188"/>
      <c r="C34" s="188"/>
      <c r="D34" s="188"/>
      <c r="E34" s="188"/>
      <c r="F34" s="188"/>
      <c r="G34" s="62">
        <v>26</v>
      </c>
      <c r="H34" s="63">
        <v>0</v>
      </c>
      <c r="I34" s="63">
        <v>0</v>
      </c>
    </row>
    <row r="35" spans="1:9" x14ac:dyDescent="0.2">
      <c r="A35" s="188" t="s">
        <v>33</v>
      </c>
      <c r="B35" s="188"/>
      <c r="C35" s="188"/>
      <c r="D35" s="188"/>
      <c r="E35" s="188"/>
      <c r="F35" s="188"/>
      <c r="G35" s="62">
        <v>27</v>
      </c>
      <c r="H35" s="63">
        <v>3939365</v>
      </c>
      <c r="I35" s="63">
        <v>4306727</v>
      </c>
    </row>
    <row r="36" spans="1:9" x14ac:dyDescent="0.2">
      <c r="A36" s="188" t="s">
        <v>34</v>
      </c>
      <c r="B36" s="188"/>
      <c r="C36" s="188"/>
      <c r="D36" s="188"/>
      <c r="E36" s="188"/>
      <c r="F36" s="188"/>
      <c r="G36" s="62">
        <v>28</v>
      </c>
      <c r="H36" s="63">
        <v>202160</v>
      </c>
      <c r="I36" s="63">
        <v>182081</v>
      </c>
    </row>
    <row r="37" spans="1:9" x14ac:dyDescent="0.2">
      <c r="A37" s="188" t="s">
        <v>35</v>
      </c>
      <c r="B37" s="188"/>
      <c r="C37" s="188"/>
      <c r="D37" s="188"/>
      <c r="E37" s="188"/>
      <c r="F37" s="188"/>
      <c r="G37" s="62">
        <v>29</v>
      </c>
      <c r="H37" s="63">
        <v>210925</v>
      </c>
      <c r="I37" s="63">
        <v>210196</v>
      </c>
    </row>
    <row r="38" spans="1:9" x14ac:dyDescent="0.2">
      <c r="A38" s="188" t="s">
        <v>36</v>
      </c>
      <c r="B38" s="188"/>
      <c r="C38" s="188"/>
      <c r="D38" s="188"/>
      <c r="E38" s="188"/>
      <c r="F38" s="188"/>
      <c r="G38" s="62">
        <v>30</v>
      </c>
      <c r="H38" s="63">
        <v>1189503</v>
      </c>
      <c r="I38" s="63">
        <v>928902</v>
      </c>
    </row>
    <row r="39" spans="1:9" ht="27.6" customHeight="1" x14ac:dyDescent="0.2">
      <c r="A39" s="188" t="s">
        <v>37</v>
      </c>
      <c r="B39" s="188"/>
      <c r="C39" s="188"/>
      <c r="D39" s="188"/>
      <c r="E39" s="188"/>
      <c r="F39" s="188"/>
      <c r="G39" s="62">
        <v>31</v>
      </c>
      <c r="H39" s="63">
        <v>0</v>
      </c>
      <c r="I39" s="63">
        <v>0</v>
      </c>
    </row>
    <row r="40" spans="1:9" x14ac:dyDescent="0.2">
      <c r="A40" s="190" t="s">
        <v>38</v>
      </c>
      <c r="B40" s="190"/>
      <c r="C40" s="190"/>
      <c r="D40" s="190"/>
      <c r="E40" s="190"/>
      <c r="F40" s="190"/>
      <c r="G40" s="60">
        <v>32</v>
      </c>
      <c r="H40" s="64">
        <f>H9+H13+H18+H22+H25+H29+H32+H33+H34+H35+H36+H37+H38+H39</f>
        <v>787352746</v>
      </c>
      <c r="I40" s="64">
        <f>I9+I13+I18+I22+I25+I29+I32+I33+I34+I35+I36+I37+I38+I39</f>
        <v>784933353</v>
      </c>
    </row>
    <row r="41" spans="1:9" x14ac:dyDescent="0.2">
      <c r="A41" s="183" t="s">
        <v>12</v>
      </c>
      <c r="B41" s="184"/>
      <c r="C41" s="184"/>
      <c r="D41" s="184"/>
      <c r="E41" s="184"/>
      <c r="F41" s="184"/>
      <c r="G41" s="184"/>
      <c r="H41" s="184"/>
      <c r="I41" s="184"/>
    </row>
    <row r="42" spans="1:9" x14ac:dyDescent="0.2">
      <c r="A42" s="180" t="s">
        <v>39</v>
      </c>
      <c r="B42" s="189"/>
      <c r="C42" s="189"/>
      <c r="D42" s="189"/>
      <c r="E42" s="189"/>
      <c r="F42" s="189"/>
      <c r="G42" s="60">
        <v>33</v>
      </c>
      <c r="H42" s="61">
        <f>H43+H44+H45+H46+H47</f>
        <v>0</v>
      </c>
      <c r="I42" s="61">
        <f>I43+I44+I45+I46+I47</f>
        <v>0</v>
      </c>
    </row>
    <row r="43" spans="1:9" x14ac:dyDescent="0.2">
      <c r="A43" s="188" t="s">
        <v>40</v>
      </c>
      <c r="B43" s="188"/>
      <c r="C43" s="188"/>
      <c r="D43" s="188"/>
      <c r="E43" s="188"/>
      <c r="F43" s="188"/>
      <c r="G43" s="62">
        <v>34</v>
      </c>
      <c r="H43" s="63">
        <v>0</v>
      </c>
      <c r="I43" s="63">
        <v>0</v>
      </c>
    </row>
    <row r="44" spans="1:9" x14ac:dyDescent="0.2">
      <c r="A44" s="188" t="s">
        <v>41</v>
      </c>
      <c r="B44" s="188"/>
      <c r="C44" s="188"/>
      <c r="D44" s="188"/>
      <c r="E44" s="188"/>
      <c r="F44" s="188"/>
      <c r="G44" s="62">
        <v>35</v>
      </c>
      <c r="H44" s="63">
        <v>0</v>
      </c>
      <c r="I44" s="63">
        <v>0</v>
      </c>
    </row>
    <row r="45" spans="1:9" x14ac:dyDescent="0.2">
      <c r="A45" s="188" t="s">
        <v>42</v>
      </c>
      <c r="B45" s="188"/>
      <c r="C45" s="188"/>
      <c r="D45" s="188"/>
      <c r="E45" s="188"/>
      <c r="F45" s="188"/>
      <c r="G45" s="62">
        <v>36</v>
      </c>
      <c r="H45" s="63">
        <v>0</v>
      </c>
      <c r="I45" s="63">
        <v>0</v>
      </c>
    </row>
    <row r="46" spans="1:9" x14ac:dyDescent="0.2">
      <c r="A46" s="188" t="s">
        <v>43</v>
      </c>
      <c r="B46" s="188"/>
      <c r="C46" s="188"/>
      <c r="D46" s="188"/>
      <c r="E46" s="188"/>
      <c r="F46" s="188"/>
      <c r="G46" s="62">
        <v>37</v>
      </c>
      <c r="H46" s="63">
        <v>0</v>
      </c>
      <c r="I46" s="63">
        <v>0</v>
      </c>
    </row>
    <row r="47" spans="1:9" x14ac:dyDescent="0.2">
      <c r="A47" s="188" t="s">
        <v>44</v>
      </c>
      <c r="B47" s="188"/>
      <c r="C47" s="188"/>
      <c r="D47" s="188"/>
      <c r="E47" s="188"/>
      <c r="F47" s="188"/>
      <c r="G47" s="62">
        <v>38</v>
      </c>
      <c r="H47" s="63">
        <v>0</v>
      </c>
      <c r="I47" s="63">
        <v>0</v>
      </c>
    </row>
    <row r="48" spans="1:9" ht="27.6" customHeight="1" x14ac:dyDescent="0.2">
      <c r="A48" s="180" t="s">
        <v>45</v>
      </c>
      <c r="B48" s="189"/>
      <c r="C48" s="189"/>
      <c r="D48" s="189"/>
      <c r="E48" s="189"/>
      <c r="F48" s="189"/>
      <c r="G48" s="60">
        <v>39</v>
      </c>
      <c r="H48" s="61">
        <f>H49+H50+H51</f>
        <v>0</v>
      </c>
      <c r="I48" s="61">
        <f>I49+I50+I51</f>
        <v>0</v>
      </c>
    </row>
    <row r="49" spans="1:9" x14ac:dyDescent="0.2">
      <c r="A49" s="188" t="s">
        <v>42</v>
      </c>
      <c r="B49" s="188"/>
      <c r="C49" s="188"/>
      <c r="D49" s="188"/>
      <c r="E49" s="188"/>
      <c r="F49" s="188"/>
      <c r="G49" s="62">
        <v>40</v>
      </c>
      <c r="H49" s="63">
        <v>0</v>
      </c>
      <c r="I49" s="63">
        <v>0</v>
      </c>
    </row>
    <row r="50" spans="1:9" x14ac:dyDescent="0.2">
      <c r="A50" s="188" t="s">
        <v>43</v>
      </c>
      <c r="B50" s="188"/>
      <c r="C50" s="188"/>
      <c r="D50" s="188"/>
      <c r="E50" s="188"/>
      <c r="F50" s="188"/>
      <c r="G50" s="62">
        <v>41</v>
      </c>
      <c r="H50" s="63">
        <v>0</v>
      </c>
      <c r="I50" s="63">
        <v>0</v>
      </c>
    </row>
    <row r="51" spans="1:9" x14ac:dyDescent="0.2">
      <c r="A51" s="188" t="s">
        <v>44</v>
      </c>
      <c r="B51" s="188"/>
      <c r="C51" s="188"/>
      <c r="D51" s="188"/>
      <c r="E51" s="188"/>
      <c r="F51" s="188"/>
      <c r="G51" s="62">
        <v>42</v>
      </c>
      <c r="H51" s="63">
        <v>0</v>
      </c>
      <c r="I51" s="63">
        <v>0</v>
      </c>
    </row>
    <row r="52" spans="1:9" x14ac:dyDescent="0.2">
      <c r="A52" s="180" t="s">
        <v>46</v>
      </c>
      <c r="B52" s="189"/>
      <c r="C52" s="189"/>
      <c r="D52" s="189"/>
      <c r="E52" s="189"/>
      <c r="F52" s="189"/>
      <c r="G52" s="60">
        <v>43</v>
      </c>
      <c r="H52" s="61">
        <f>H53+H54+H55</f>
        <v>708931246</v>
      </c>
      <c r="I52" s="61">
        <f>I53+I54+I55</f>
        <v>705339570</v>
      </c>
    </row>
    <row r="53" spans="1:9" x14ac:dyDescent="0.2">
      <c r="A53" s="188" t="s">
        <v>42</v>
      </c>
      <c r="B53" s="188"/>
      <c r="C53" s="188"/>
      <c r="D53" s="188"/>
      <c r="E53" s="188"/>
      <c r="F53" s="188"/>
      <c r="G53" s="62">
        <v>44</v>
      </c>
      <c r="H53" s="63">
        <v>708724025</v>
      </c>
      <c r="I53" s="63">
        <v>702455935</v>
      </c>
    </row>
    <row r="54" spans="1:9" x14ac:dyDescent="0.2">
      <c r="A54" s="188" t="s">
        <v>43</v>
      </c>
      <c r="B54" s="188"/>
      <c r="C54" s="188"/>
      <c r="D54" s="188"/>
      <c r="E54" s="188"/>
      <c r="F54" s="188"/>
      <c r="G54" s="62">
        <v>45</v>
      </c>
      <c r="H54" s="63">
        <v>0</v>
      </c>
      <c r="I54" s="63">
        <v>0</v>
      </c>
    </row>
    <row r="55" spans="1:9" x14ac:dyDescent="0.2">
      <c r="A55" s="188" t="s">
        <v>44</v>
      </c>
      <c r="B55" s="188"/>
      <c r="C55" s="188"/>
      <c r="D55" s="188"/>
      <c r="E55" s="188"/>
      <c r="F55" s="188"/>
      <c r="G55" s="62">
        <v>46</v>
      </c>
      <c r="H55" s="63">
        <v>207221</v>
      </c>
      <c r="I55" s="63">
        <v>2883635</v>
      </c>
    </row>
    <row r="56" spans="1:9" x14ac:dyDescent="0.2">
      <c r="A56" s="188" t="s">
        <v>47</v>
      </c>
      <c r="B56" s="188"/>
      <c r="C56" s="188"/>
      <c r="D56" s="188"/>
      <c r="E56" s="188"/>
      <c r="F56" s="188"/>
      <c r="G56" s="62">
        <v>47</v>
      </c>
      <c r="H56" s="63">
        <v>0</v>
      </c>
      <c r="I56" s="63">
        <v>0</v>
      </c>
    </row>
    <row r="57" spans="1:9" ht="24" customHeight="1" x14ac:dyDescent="0.2">
      <c r="A57" s="191" t="s">
        <v>48</v>
      </c>
      <c r="B57" s="191"/>
      <c r="C57" s="191"/>
      <c r="D57" s="191"/>
      <c r="E57" s="191"/>
      <c r="F57" s="191"/>
      <c r="G57" s="62">
        <v>48</v>
      </c>
      <c r="H57" s="63">
        <v>0</v>
      </c>
      <c r="I57" s="63">
        <v>0</v>
      </c>
    </row>
    <row r="58" spans="1:9" x14ac:dyDescent="0.2">
      <c r="A58" s="191" t="s">
        <v>241</v>
      </c>
      <c r="B58" s="191"/>
      <c r="C58" s="191"/>
      <c r="D58" s="191"/>
      <c r="E58" s="191"/>
      <c r="F58" s="191"/>
      <c r="G58" s="62">
        <v>49</v>
      </c>
      <c r="H58" s="63">
        <v>293376</v>
      </c>
      <c r="I58" s="63">
        <v>224628</v>
      </c>
    </row>
    <row r="59" spans="1:9" x14ac:dyDescent="0.2">
      <c r="A59" s="191" t="s">
        <v>49</v>
      </c>
      <c r="B59" s="188"/>
      <c r="C59" s="188"/>
      <c r="D59" s="188"/>
      <c r="E59" s="188"/>
      <c r="F59" s="188"/>
      <c r="G59" s="62">
        <v>50</v>
      </c>
      <c r="H59" s="63">
        <v>657260</v>
      </c>
      <c r="I59" s="63">
        <v>1031032</v>
      </c>
    </row>
    <row r="60" spans="1:9" x14ac:dyDescent="0.2">
      <c r="A60" s="191" t="s">
        <v>50</v>
      </c>
      <c r="B60" s="191"/>
      <c r="C60" s="191"/>
      <c r="D60" s="191"/>
      <c r="E60" s="191"/>
      <c r="F60" s="191"/>
      <c r="G60" s="62">
        <v>51</v>
      </c>
      <c r="H60" s="63">
        <v>0</v>
      </c>
      <c r="I60" s="63">
        <v>0</v>
      </c>
    </row>
    <row r="61" spans="1:9" x14ac:dyDescent="0.2">
      <c r="A61" s="191" t="s">
        <v>51</v>
      </c>
      <c r="B61" s="191"/>
      <c r="C61" s="191"/>
      <c r="D61" s="191"/>
      <c r="E61" s="191"/>
      <c r="F61" s="191"/>
      <c r="G61" s="62">
        <v>52</v>
      </c>
      <c r="H61" s="63">
        <v>2254833</v>
      </c>
      <c r="I61" s="63">
        <v>2164760</v>
      </c>
    </row>
    <row r="62" spans="1:9" ht="31.15" customHeight="1" x14ac:dyDescent="0.2">
      <c r="A62" s="191" t="s">
        <v>52</v>
      </c>
      <c r="B62" s="191"/>
      <c r="C62" s="191"/>
      <c r="D62" s="191"/>
      <c r="E62" s="191"/>
      <c r="F62" s="191"/>
      <c r="G62" s="62">
        <v>53</v>
      </c>
      <c r="H62" s="63">
        <v>0</v>
      </c>
      <c r="I62" s="63">
        <v>0</v>
      </c>
    </row>
    <row r="63" spans="1:9" x14ac:dyDescent="0.2">
      <c r="A63" s="190" t="s">
        <v>53</v>
      </c>
      <c r="B63" s="192"/>
      <c r="C63" s="192"/>
      <c r="D63" s="192"/>
      <c r="E63" s="192"/>
      <c r="F63" s="192"/>
      <c r="G63" s="60">
        <v>54</v>
      </c>
      <c r="H63" s="65">
        <f>H42+H48+H52+H56+H57+H58+H59+H60+H61+H62</f>
        <v>712136715</v>
      </c>
      <c r="I63" s="65">
        <f>I42+I48+I52+I56+I57+I58+I59+I60+I61+I62</f>
        <v>708759990</v>
      </c>
    </row>
    <row r="64" spans="1:9" x14ac:dyDescent="0.2">
      <c r="A64" s="183" t="s">
        <v>13</v>
      </c>
      <c r="B64" s="193"/>
      <c r="C64" s="193"/>
      <c r="D64" s="193"/>
      <c r="E64" s="193"/>
      <c r="F64" s="193"/>
      <c r="G64" s="193"/>
      <c r="H64" s="193"/>
      <c r="I64" s="193"/>
    </row>
    <row r="65" spans="1:9" x14ac:dyDescent="0.2">
      <c r="A65" s="188" t="s">
        <v>242</v>
      </c>
      <c r="B65" s="188"/>
      <c r="C65" s="188"/>
      <c r="D65" s="188"/>
      <c r="E65" s="188"/>
      <c r="F65" s="188"/>
      <c r="G65" s="62">
        <v>55</v>
      </c>
      <c r="H65" s="63">
        <v>21608000</v>
      </c>
      <c r="I65" s="63">
        <v>21608000</v>
      </c>
    </row>
    <row r="66" spans="1:9" x14ac:dyDescent="0.2">
      <c r="A66" s="188" t="s">
        <v>54</v>
      </c>
      <c r="B66" s="188"/>
      <c r="C66" s="188"/>
      <c r="D66" s="188"/>
      <c r="E66" s="188"/>
      <c r="F66" s="188"/>
      <c r="G66" s="62">
        <v>56</v>
      </c>
      <c r="H66" s="63">
        <v>24035</v>
      </c>
      <c r="I66" s="63">
        <v>24035</v>
      </c>
    </row>
    <row r="67" spans="1:9" x14ac:dyDescent="0.2">
      <c r="A67" s="188" t="s">
        <v>243</v>
      </c>
      <c r="B67" s="188"/>
      <c r="C67" s="188"/>
      <c r="D67" s="188"/>
      <c r="E67" s="188"/>
      <c r="F67" s="188"/>
      <c r="G67" s="62">
        <v>57</v>
      </c>
      <c r="H67" s="63">
        <v>0</v>
      </c>
      <c r="I67" s="63">
        <v>0</v>
      </c>
    </row>
    <row r="68" spans="1:9" x14ac:dyDescent="0.2">
      <c r="A68" s="188" t="s">
        <v>244</v>
      </c>
      <c r="B68" s="188"/>
      <c r="C68" s="188"/>
      <c r="D68" s="188"/>
      <c r="E68" s="188"/>
      <c r="F68" s="188"/>
      <c r="G68" s="62">
        <v>58</v>
      </c>
      <c r="H68" s="63">
        <v>0</v>
      </c>
      <c r="I68" s="63">
        <v>0</v>
      </c>
    </row>
    <row r="69" spans="1:9" x14ac:dyDescent="0.2">
      <c r="A69" s="188" t="s">
        <v>55</v>
      </c>
      <c r="B69" s="188"/>
      <c r="C69" s="188"/>
      <c r="D69" s="188"/>
      <c r="E69" s="188"/>
      <c r="F69" s="188"/>
      <c r="G69" s="62">
        <v>59</v>
      </c>
      <c r="H69" s="63">
        <v>-101870</v>
      </c>
      <c r="I69" s="63">
        <v>-82926</v>
      </c>
    </row>
    <row r="70" spans="1:9" x14ac:dyDescent="0.2">
      <c r="A70" s="188" t="s">
        <v>56</v>
      </c>
      <c r="B70" s="188"/>
      <c r="C70" s="188"/>
      <c r="D70" s="188"/>
      <c r="E70" s="188"/>
      <c r="F70" s="188"/>
      <c r="G70" s="62">
        <v>60</v>
      </c>
      <c r="H70" s="63">
        <v>35841151</v>
      </c>
      <c r="I70" s="63">
        <v>46010709</v>
      </c>
    </row>
    <row r="71" spans="1:9" x14ac:dyDescent="0.2">
      <c r="A71" s="188" t="s">
        <v>57</v>
      </c>
      <c r="B71" s="188"/>
      <c r="C71" s="188"/>
      <c r="D71" s="188"/>
      <c r="E71" s="188"/>
      <c r="F71" s="188"/>
      <c r="G71" s="62">
        <v>61</v>
      </c>
      <c r="H71" s="63">
        <v>0</v>
      </c>
      <c r="I71" s="63">
        <v>0</v>
      </c>
    </row>
    <row r="72" spans="1:9" x14ac:dyDescent="0.2">
      <c r="A72" s="188" t="s">
        <v>58</v>
      </c>
      <c r="B72" s="188"/>
      <c r="C72" s="188"/>
      <c r="D72" s="188"/>
      <c r="E72" s="188"/>
      <c r="F72" s="188"/>
      <c r="G72" s="62">
        <v>62</v>
      </c>
      <c r="H72" s="63">
        <v>5011157</v>
      </c>
      <c r="I72" s="63">
        <v>5011157</v>
      </c>
    </row>
    <row r="73" spans="1:9" x14ac:dyDescent="0.2">
      <c r="A73" s="188" t="s">
        <v>59</v>
      </c>
      <c r="B73" s="188"/>
      <c r="C73" s="188"/>
      <c r="D73" s="188"/>
      <c r="E73" s="188"/>
      <c r="F73" s="188"/>
      <c r="G73" s="62">
        <v>63</v>
      </c>
      <c r="H73" s="63">
        <v>0</v>
      </c>
      <c r="I73" s="63">
        <v>0</v>
      </c>
    </row>
    <row r="74" spans="1:9" x14ac:dyDescent="0.2">
      <c r="A74" s="188" t="s">
        <v>60</v>
      </c>
      <c r="B74" s="188"/>
      <c r="C74" s="188"/>
      <c r="D74" s="188"/>
      <c r="E74" s="188"/>
      <c r="F74" s="188"/>
      <c r="G74" s="62">
        <v>64</v>
      </c>
      <c r="H74" s="63">
        <v>12833558</v>
      </c>
      <c r="I74" s="63">
        <v>3602388</v>
      </c>
    </row>
    <row r="75" spans="1:9" x14ac:dyDescent="0.2">
      <c r="A75" s="188" t="s">
        <v>61</v>
      </c>
      <c r="B75" s="188"/>
      <c r="C75" s="188"/>
      <c r="D75" s="188"/>
      <c r="E75" s="188"/>
      <c r="F75" s="188"/>
      <c r="G75" s="62">
        <v>65</v>
      </c>
      <c r="H75" s="63">
        <v>0</v>
      </c>
      <c r="I75" s="63">
        <v>0</v>
      </c>
    </row>
    <row r="76" spans="1:9" x14ac:dyDescent="0.2">
      <c r="A76" s="188" t="s">
        <v>62</v>
      </c>
      <c r="B76" s="188"/>
      <c r="C76" s="188"/>
      <c r="D76" s="188"/>
      <c r="E76" s="188"/>
      <c r="F76" s="188"/>
      <c r="G76" s="62">
        <v>66</v>
      </c>
      <c r="H76" s="63">
        <v>0</v>
      </c>
      <c r="I76" s="63">
        <v>0</v>
      </c>
    </row>
    <row r="77" spans="1:9" x14ac:dyDescent="0.2">
      <c r="A77" s="190" t="s">
        <v>63</v>
      </c>
      <c r="B77" s="190"/>
      <c r="C77" s="190"/>
      <c r="D77" s="190"/>
      <c r="E77" s="190"/>
      <c r="F77" s="190"/>
      <c r="G77" s="60">
        <v>67</v>
      </c>
      <c r="H77" s="64">
        <f>H65+H66+H67+H68+H69+H70+H71+H72+H73+H74+H75+H76</f>
        <v>75216031</v>
      </c>
      <c r="I77" s="64">
        <f>I65+I66+I67+I68+I69+I70+I71+I72+I73+I74+I75+I76</f>
        <v>76173363</v>
      </c>
    </row>
    <row r="78" spans="1:9" x14ac:dyDescent="0.2">
      <c r="A78" s="190" t="s">
        <v>64</v>
      </c>
      <c r="B78" s="192"/>
      <c r="C78" s="192"/>
      <c r="D78" s="192"/>
      <c r="E78" s="192"/>
      <c r="F78" s="192"/>
      <c r="G78" s="60">
        <v>68</v>
      </c>
      <c r="H78" s="64">
        <f>H63+H77</f>
        <v>787352746</v>
      </c>
      <c r="I78" s="64">
        <f>I63+I77</f>
        <v>784933353</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34" right="0.19" top="0.52" bottom="0.45" header="0.21"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N17" sqref="N17"/>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195" t="s">
        <v>4</v>
      </c>
      <c r="B1" s="196"/>
      <c r="C1" s="196"/>
      <c r="D1" s="196"/>
      <c r="E1" s="196"/>
      <c r="F1" s="196"/>
      <c r="G1" s="196"/>
      <c r="H1" s="196"/>
    </row>
    <row r="2" spans="1:11" x14ac:dyDescent="0.2">
      <c r="A2" s="197" t="s">
        <v>301</v>
      </c>
      <c r="B2" s="198"/>
      <c r="C2" s="198"/>
      <c r="D2" s="198"/>
      <c r="E2" s="198"/>
      <c r="F2" s="198"/>
      <c r="G2" s="198"/>
      <c r="H2" s="198"/>
    </row>
    <row r="3" spans="1:11" x14ac:dyDescent="0.2">
      <c r="A3" s="208" t="s">
        <v>282</v>
      </c>
      <c r="B3" s="209"/>
      <c r="C3" s="209"/>
      <c r="D3" s="209"/>
      <c r="E3" s="209"/>
      <c r="F3" s="209"/>
      <c r="G3" s="209"/>
      <c r="H3" s="209"/>
      <c r="I3" s="209"/>
      <c r="J3" s="210"/>
      <c r="K3" s="210"/>
    </row>
    <row r="4" spans="1:11" x14ac:dyDescent="0.2">
      <c r="A4" s="211" t="s">
        <v>297</v>
      </c>
      <c r="B4" s="212"/>
      <c r="C4" s="212"/>
      <c r="D4" s="212"/>
      <c r="E4" s="212"/>
      <c r="F4" s="212"/>
      <c r="G4" s="212"/>
      <c r="H4" s="212"/>
      <c r="I4" s="212"/>
      <c r="J4" s="213"/>
      <c r="K4" s="213"/>
    </row>
    <row r="5" spans="1:11" x14ac:dyDescent="0.2">
      <c r="A5" s="214" t="s">
        <v>2</v>
      </c>
      <c r="B5" s="215"/>
      <c r="C5" s="215"/>
      <c r="D5" s="215"/>
      <c r="E5" s="215"/>
      <c r="F5" s="215"/>
      <c r="G5" s="214" t="s">
        <v>5</v>
      </c>
      <c r="H5" s="216" t="s">
        <v>194</v>
      </c>
      <c r="I5" s="217"/>
      <c r="J5" s="216" t="s">
        <v>190</v>
      </c>
      <c r="K5" s="217"/>
    </row>
    <row r="6" spans="1:11" x14ac:dyDescent="0.2">
      <c r="A6" s="215"/>
      <c r="B6" s="215"/>
      <c r="C6" s="215"/>
      <c r="D6" s="215"/>
      <c r="E6" s="215"/>
      <c r="F6" s="215"/>
      <c r="G6" s="215"/>
      <c r="H6" s="51" t="s">
        <v>191</v>
      </c>
      <c r="I6" s="51" t="s">
        <v>192</v>
      </c>
      <c r="J6" s="51" t="s">
        <v>191</v>
      </c>
      <c r="K6" s="51" t="s">
        <v>192</v>
      </c>
    </row>
    <row r="7" spans="1:11" x14ac:dyDescent="0.2">
      <c r="A7" s="219">
        <v>1</v>
      </c>
      <c r="B7" s="220"/>
      <c r="C7" s="220"/>
      <c r="D7" s="220"/>
      <c r="E7" s="220"/>
      <c r="F7" s="220"/>
      <c r="G7" s="50">
        <v>2</v>
      </c>
      <c r="H7" s="51">
        <v>3</v>
      </c>
      <c r="I7" s="51">
        <v>4</v>
      </c>
      <c r="J7" s="51">
        <v>5</v>
      </c>
      <c r="K7" s="51">
        <v>6</v>
      </c>
    </row>
    <row r="8" spans="1:11" x14ac:dyDescent="0.2">
      <c r="A8" s="194" t="s">
        <v>66</v>
      </c>
      <c r="B8" s="194"/>
      <c r="C8" s="194"/>
      <c r="D8" s="194"/>
      <c r="E8" s="194"/>
      <c r="F8" s="194"/>
      <c r="G8" s="70">
        <v>1</v>
      </c>
      <c r="H8" s="102">
        <v>7134962</v>
      </c>
      <c r="I8" s="102">
        <v>7134962</v>
      </c>
      <c r="J8" s="71">
        <v>6631951</v>
      </c>
      <c r="K8" s="71">
        <v>6631951</v>
      </c>
    </row>
    <row r="9" spans="1:11" x14ac:dyDescent="0.2">
      <c r="A9" s="194" t="s">
        <v>65</v>
      </c>
      <c r="B9" s="194"/>
      <c r="C9" s="194"/>
      <c r="D9" s="194"/>
      <c r="E9" s="194"/>
      <c r="F9" s="194"/>
      <c r="G9" s="70">
        <v>2</v>
      </c>
      <c r="H9" s="102">
        <v>909483</v>
      </c>
      <c r="I9" s="102">
        <v>909483</v>
      </c>
      <c r="J9" s="71">
        <v>1233765</v>
      </c>
      <c r="K9" s="71">
        <v>1233765</v>
      </c>
    </row>
    <row r="10" spans="1:11" x14ac:dyDescent="0.2">
      <c r="A10" s="194" t="s">
        <v>67</v>
      </c>
      <c r="B10" s="194"/>
      <c r="C10" s="194"/>
      <c r="D10" s="194"/>
      <c r="E10" s="194"/>
      <c r="F10" s="194"/>
      <c r="G10" s="70">
        <v>3</v>
      </c>
      <c r="H10" s="102">
        <v>0</v>
      </c>
      <c r="I10" s="102">
        <v>0</v>
      </c>
      <c r="J10" s="71">
        <v>0</v>
      </c>
      <c r="K10" s="71">
        <v>0</v>
      </c>
    </row>
    <row r="11" spans="1:11" x14ac:dyDescent="0.2">
      <c r="A11" s="194" t="s">
        <v>68</v>
      </c>
      <c r="B11" s="194"/>
      <c r="C11" s="194"/>
      <c r="D11" s="194"/>
      <c r="E11" s="194"/>
      <c r="F11" s="194"/>
      <c r="G11" s="70">
        <v>4</v>
      </c>
      <c r="H11" s="102">
        <v>0</v>
      </c>
      <c r="I11" s="102">
        <v>0</v>
      </c>
      <c r="J11" s="71">
        <v>0</v>
      </c>
      <c r="K11" s="71">
        <v>0</v>
      </c>
    </row>
    <row r="12" spans="1:11" x14ac:dyDescent="0.2">
      <c r="A12" s="194" t="s">
        <v>69</v>
      </c>
      <c r="B12" s="194"/>
      <c r="C12" s="194"/>
      <c r="D12" s="194"/>
      <c r="E12" s="194"/>
      <c r="F12" s="194"/>
      <c r="G12" s="70">
        <v>5</v>
      </c>
      <c r="H12" s="102">
        <v>1292904</v>
      </c>
      <c r="I12" s="102">
        <v>1292904</v>
      </c>
      <c r="J12" s="71">
        <v>1312119</v>
      </c>
      <c r="K12" s="71">
        <v>1312119</v>
      </c>
    </row>
    <row r="13" spans="1:11" ht="12.6" customHeight="1" x14ac:dyDescent="0.2">
      <c r="A13" s="194" t="s">
        <v>70</v>
      </c>
      <c r="B13" s="194"/>
      <c r="C13" s="194"/>
      <c r="D13" s="194"/>
      <c r="E13" s="194"/>
      <c r="F13" s="194"/>
      <c r="G13" s="70">
        <v>6</v>
      </c>
      <c r="H13" s="102">
        <v>161864</v>
      </c>
      <c r="I13" s="102">
        <v>161864</v>
      </c>
      <c r="J13" s="71">
        <v>183867</v>
      </c>
      <c r="K13" s="71">
        <v>183867</v>
      </c>
    </row>
    <row r="14" spans="1:11" ht="35.450000000000003" customHeight="1" x14ac:dyDescent="0.2">
      <c r="A14" s="194" t="s">
        <v>71</v>
      </c>
      <c r="B14" s="194"/>
      <c r="C14" s="194"/>
      <c r="D14" s="194"/>
      <c r="E14" s="194"/>
      <c r="F14" s="194"/>
      <c r="G14" s="70">
        <v>7</v>
      </c>
      <c r="H14" s="102">
        <v>0</v>
      </c>
      <c r="I14" s="102">
        <v>0</v>
      </c>
      <c r="J14" s="71">
        <v>0</v>
      </c>
      <c r="K14" s="71">
        <v>0</v>
      </c>
    </row>
    <row r="15" spans="1:11" ht="28.9" customHeight="1" x14ac:dyDescent="0.2">
      <c r="A15" s="194" t="s">
        <v>72</v>
      </c>
      <c r="B15" s="194"/>
      <c r="C15" s="194"/>
      <c r="D15" s="194"/>
      <c r="E15" s="194"/>
      <c r="F15" s="194"/>
      <c r="G15" s="70">
        <v>8</v>
      </c>
      <c r="H15" s="102">
        <v>58877</v>
      </c>
      <c r="I15" s="102">
        <v>58877</v>
      </c>
      <c r="J15" s="71">
        <v>118810</v>
      </c>
      <c r="K15" s="71">
        <v>118810</v>
      </c>
    </row>
    <row r="16" spans="1:11" ht="28.9" customHeight="1" x14ac:dyDescent="0.2">
      <c r="A16" s="194" t="s">
        <v>73</v>
      </c>
      <c r="B16" s="194"/>
      <c r="C16" s="194"/>
      <c r="D16" s="194"/>
      <c r="E16" s="194"/>
      <c r="F16" s="194"/>
      <c r="G16" s="70">
        <v>9</v>
      </c>
      <c r="H16" s="102">
        <v>0</v>
      </c>
      <c r="I16" s="102">
        <v>0</v>
      </c>
      <c r="J16" s="71">
        <v>0</v>
      </c>
      <c r="K16" s="71">
        <v>0</v>
      </c>
    </row>
    <row r="17" spans="1:11" ht="28.9" customHeight="1" x14ac:dyDescent="0.2">
      <c r="A17" s="194" t="s">
        <v>245</v>
      </c>
      <c r="B17" s="194"/>
      <c r="C17" s="194"/>
      <c r="D17" s="194"/>
      <c r="E17" s="194"/>
      <c r="F17" s="194"/>
      <c r="G17" s="70">
        <v>10</v>
      </c>
      <c r="H17" s="102">
        <v>0</v>
      </c>
      <c r="I17" s="102">
        <v>0</v>
      </c>
      <c r="J17" s="71">
        <v>0</v>
      </c>
      <c r="K17" s="71">
        <v>0</v>
      </c>
    </row>
    <row r="18" spans="1:11" x14ac:dyDescent="0.2">
      <c r="A18" s="194" t="s">
        <v>74</v>
      </c>
      <c r="B18" s="194"/>
      <c r="C18" s="194"/>
      <c r="D18" s="194"/>
      <c r="E18" s="194"/>
      <c r="F18" s="194"/>
      <c r="G18" s="70">
        <v>11</v>
      </c>
      <c r="H18" s="102">
        <v>0</v>
      </c>
      <c r="I18" s="102">
        <v>0</v>
      </c>
      <c r="J18" s="71">
        <v>0</v>
      </c>
      <c r="K18" s="71">
        <v>0</v>
      </c>
    </row>
    <row r="19" spans="1:11" x14ac:dyDescent="0.2">
      <c r="A19" s="194" t="s">
        <v>75</v>
      </c>
      <c r="B19" s="194"/>
      <c r="C19" s="194"/>
      <c r="D19" s="194"/>
      <c r="E19" s="194"/>
      <c r="F19" s="194"/>
      <c r="G19" s="70">
        <v>12</v>
      </c>
      <c r="H19" s="102">
        <v>5065</v>
      </c>
      <c r="I19" s="102">
        <v>5065</v>
      </c>
      <c r="J19" s="71">
        <v>-22995</v>
      </c>
      <c r="K19" s="71">
        <v>-22995</v>
      </c>
    </row>
    <row r="20" spans="1:11" ht="25.5" customHeight="1" x14ac:dyDescent="0.2">
      <c r="A20" s="194" t="s">
        <v>246</v>
      </c>
      <c r="B20" s="194"/>
      <c r="C20" s="194"/>
      <c r="D20" s="194"/>
      <c r="E20" s="194"/>
      <c r="F20" s="194"/>
      <c r="G20" s="70">
        <v>13</v>
      </c>
      <c r="H20" s="102">
        <v>0</v>
      </c>
      <c r="I20" s="102">
        <v>0</v>
      </c>
      <c r="J20" s="71">
        <v>0</v>
      </c>
      <c r="K20" s="71">
        <v>0</v>
      </c>
    </row>
    <row r="21" spans="1:11" ht="25.5" customHeight="1" x14ac:dyDescent="0.2">
      <c r="A21" s="194" t="s">
        <v>76</v>
      </c>
      <c r="B21" s="194"/>
      <c r="C21" s="194"/>
      <c r="D21" s="194"/>
      <c r="E21" s="194"/>
      <c r="F21" s="194"/>
      <c r="G21" s="70">
        <v>14</v>
      </c>
      <c r="H21" s="102">
        <v>0</v>
      </c>
      <c r="I21" s="102">
        <v>0</v>
      </c>
      <c r="J21" s="71">
        <v>0</v>
      </c>
      <c r="K21" s="71">
        <v>0</v>
      </c>
    </row>
    <row r="22" spans="1:11" x14ac:dyDescent="0.2">
      <c r="A22" s="194" t="s">
        <v>77</v>
      </c>
      <c r="B22" s="194"/>
      <c r="C22" s="194"/>
      <c r="D22" s="194"/>
      <c r="E22" s="194"/>
      <c r="F22" s="194"/>
      <c r="G22" s="70">
        <v>15</v>
      </c>
      <c r="H22" s="102">
        <v>38901</v>
      </c>
      <c r="I22" s="102">
        <v>38901</v>
      </c>
      <c r="J22" s="71">
        <v>41954</v>
      </c>
      <c r="K22" s="71">
        <v>41954</v>
      </c>
    </row>
    <row r="23" spans="1:11" x14ac:dyDescent="0.2">
      <c r="A23" s="194" t="s">
        <v>78</v>
      </c>
      <c r="B23" s="194"/>
      <c r="C23" s="194"/>
      <c r="D23" s="194"/>
      <c r="E23" s="194"/>
      <c r="F23" s="194"/>
      <c r="G23" s="70">
        <v>16</v>
      </c>
      <c r="H23" s="102">
        <v>3686</v>
      </c>
      <c r="I23" s="102">
        <v>3686</v>
      </c>
      <c r="J23" s="71">
        <v>90343</v>
      </c>
      <c r="K23" s="71">
        <v>90343</v>
      </c>
    </row>
    <row r="24" spans="1:11" ht="25.15" customHeight="1" x14ac:dyDescent="0.2">
      <c r="A24" s="199" t="s">
        <v>247</v>
      </c>
      <c r="B24" s="199"/>
      <c r="C24" s="199"/>
      <c r="D24" s="199"/>
      <c r="E24" s="199"/>
      <c r="F24" s="199"/>
      <c r="G24" s="72">
        <v>17</v>
      </c>
      <c r="H24" s="73">
        <f>H8-H9-H10+H11+H12-H13+H14+H15+H16+H17+H18+H19+H20+H22-H23+H21</f>
        <v>7455676</v>
      </c>
      <c r="I24" s="73">
        <f>I8-I9-I10+I11+I12-I13+I14+I15+I16+I17+I18+I19+I20+I22-I23+I21</f>
        <v>7455676</v>
      </c>
      <c r="J24" s="73">
        <f t="shared" ref="J24:K24" si="0">J8-J9-J10+J11+J12-J13+J14+J15+J16+J17+J18+J19+J20+J22-J23+J21</f>
        <v>6573864</v>
      </c>
      <c r="K24" s="73">
        <f t="shared" si="0"/>
        <v>6573864</v>
      </c>
    </row>
    <row r="25" spans="1:11" x14ac:dyDescent="0.2">
      <c r="A25" s="194" t="s">
        <v>79</v>
      </c>
      <c r="B25" s="194"/>
      <c r="C25" s="194"/>
      <c r="D25" s="194"/>
      <c r="E25" s="194"/>
      <c r="F25" s="194"/>
      <c r="G25" s="70">
        <v>18</v>
      </c>
      <c r="H25" s="102">
        <v>2602794</v>
      </c>
      <c r="I25" s="102">
        <v>2602794</v>
      </c>
      <c r="J25" s="71">
        <v>2800680</v>
      </c>
      <c r="K25" s="71">
        <v>2800680</v>
      </c>
    </row>
    <row r="26" spans="1:11" ht="24" customHeight="1" x14ac:dyDescent="0.2">
      <c r="A26" s="194" t="s">
        <v>238</v>
      </c>
      <c r="B26" s="194"/>
      <c r="C26" s="194"/>
      <c r="D26" s="194"/>
      <c r="E26" s="194"/>
      <c r="F26" s="194"/>
      <c r="G26" s="70">
        <v>19</v>
      </c>
      <c r="H26" s="102">
        <v>0</v>
      </c>
      <c r="I26" s="102">
        <v>0</v>
      </c>
      <c r="J26" s="71">
        <v>0</v>
      </c>
      <c r="K26" s="71">
        <v>0</v>
      </c>
    </row>
    <row r="27" spans="1:11" x14ac:dyDescent="0.2">
      <c r="A27" s="194" t="s">
        <v>80</v>
      </c>
      <c r="B27" s="194"/>
      <c r="C27" s="194"/>
      <c r="D27" s="194"/>
      <c r="E27" s="194"/>
      <c r="F27" s="194"/>
      <c r="G27" s="70">
        <v>20</v>
      </c>
      <c r="H27" s="102">
        <v>147533</v>
      </c>
      <c r="I27" s="102">
        <v>147533</v>
      </c>
      <c r="J27" s="71">
        <v>147079</v>
      </c>
      <c r="K27" s="71">
        <v>147079</v>
      </c>
    </row>
    <row r="28" spans="1:11" x14ac:dyDescent="0.2">
      <c r="A28" s="194" t="s">
        <v>81</v>
      </c>
      <c r="B28" s="194"/>
      <c r="C28" s="194"/>
      <c r="D28" s="194"/>
      <c r="E28" s="194"/>
      <c r="F28" s="194"/>
      <c r="G28" s="70">
        <v>21</v>
      </c>
      <c r="H28" s="102">
        <v>0</v>
      </c>
      <c r="I28" s="102">
        <v>0</v>
      </c>
      <c r="J28" s="71">
        <v>0</v>
      </c>
      <c r="K28" s="71">
        <v>0</v>
      </c>
    </row>
    <row r="29" spans="1:11" x14ac:dyDescent="0.2">
      <c r="A29" s="194" t="s">
        <v>248</v>
      </c>
      <c r="B29" s="194"/>
      <c r="C29" s="194"/>
      <c r="D29" s="194"/>
      <c r="E29" s="194"/>
      <c r="F29" s="194"/>
      <c r="G29" s="70">
        <v>22</v>
      </c>
      <c r="H29" s="102">
        <v>-203450</v>
      </c>
      <c r="I29" s="102">
        <v>-203450</v>
      </c>
      <c r="J29" s="71">
        <v>-68748</v>
      </c>
      <c r="K29" s="71">
        <v>-68748</v>
      </c>
    </row>
    <row r="30" spans="1:11" ht="35.25" customHeight="1" x14ac:dyDescent="0.2">
      <c r="A30" s="194" t="s">
        <v>249</v>
      </c>
      <c r="B30" s="194"/>
      <c r="C30" s="194"/>
      <c r="D30" s="194"/>
      <c r="E30" s="194"/>
      <c r="F30" s="194"/>
      <c r="G30" s="70">
        <v>23</v>
      </c>
      <c r="H30" s="102">
        <v>228914</v>
      </c>
      <c r="I30" s="102">
        <v>228914</v>
      </c>
      <c r="J30" s="71">
        <v>-699467</v>
      </c>
      <c r="K30" s="71">
        <v>-699467</v>
      </c>
    </row>
    <row r="31" spans="1:11" ht="26.45" customHeight="1" x14ac:dyDescent="0.2">
      <c r="A31" s="194" t="s">
        <v>82</v>
      </c>
      <c r="B31" s="194"/>
      <c r="C31" s="194"/>
      <c r="D31" s="194"/>
      <c r="E31" s="194"/>
      <c r="F31" s="194"/>
      <c r="G31" s="70">
        <v>24</v>
      </c>
      <c r="H31" s="71">
        <v>0</v>
      </c>
      <c r="I31" s="71">
        <v>0</v>
      </c>
      <c r="J31" s="71">
        <v>0</v>
      </c>
      <c r="K31" s="71">
        <v>0</v>
      </c>
    </row>
    <row r="32" spans="1:11" ht="26.45" customHeight="1" x14ac:dyDescent="0.2">
      <c r="A32" s="194" t="s">
        <v>83</v>
      </c>
      <c r="B32" s="194"/>
      <c r="C32" s="194"/>
      <c r="D32" s="194"/>
      <c r="E32" s="194"/>
      <c r="F32" s="194"/>
      <c r="G32" s="70">
        <v>25</v>
      </c>
      <c r="H32" s="71">
        <v>0</v>
      </c>
      <c r="I32" s="71">
        <v>0</v>
      </c>
      <c r="J32" s="71">
        <v>0</v>
      </c>
      <c r="K32" s="71">
        <v>0</v>
      </c>
    </row>
    <row r="33" spans="1:11" ht="14.45" customHeight="1" x14ac:dyDescent="0.2">
      <c r="A33" s="194" t="s">
        <v>84</v>
      </c>
      <c r="B33" s="194"/>
      <c r="C33" s="194"/>
      <c r="D33" s="194"/>
      <c r="E33" s="194"/>
      <c r="F33" s="194"/>
      <c r="G33" s="70">
        <v>26</v>
      </c>
      <c r="H33" s="71">
        <v>0</v>
      </c>
      <c r="I33" s="71">
        <v>0</v>
      </c>
      <c r="J33" s="71">
        <v>0</v>
      </c>
      <c r="K33" s="71">
        <v>0</v>
      </c>
    </row>
    <row r="34" spans="1:11" ht="25.5" customHeight="1" x14ac:dyDescent="0.2">
      <c r="A34" s="194" t="s">
        <v>250</v>
      </c>
      <c r="B34" s="194"/>
      <c r="C34" s="194"/>
      <c r="D34" s="194"/>
      <c r="E34" s="194"/>
      <c r="F34" s="194"/>
      <c r="G34" s="70">
        <v>27</v>
      </c>
      <c r="H34" s="71">
        <v>0</v>
      </c>
      <c r="I34" s="71">
        <v>0</v>
      </c>
      <c r="J34" s="71">
        <v>0</v>
      </c>
      <c r="K34" s="71">
        <v>0</v>
      </c>
    </row>
    <row r="35" spans="1:11" ht="37.5" customHeight="1" x14ac:dyDescent="0.2">
      <c r="A35" s="194" t="s">
        <v>85</v>
      </c>
      <c r="B35" s="194"/>
      <c r="C35" s="194"/>
      <c r="D35" s="194"/>
      <c r="E35" s="194"/>
      <c r="F35" s="194"/>
      <c r="G35" s="70">
        <v>28</v>
      </c>
      <c r="H35" s="71">
        <v>0</v>
      </c>
      <c r="I35" s="71">
        <v>0</v>
      </c>
      <c r="J35" s="71">
        <v>0</v>
      </c>
      <c r="K35" s="71">
        <v>0</v>
      </c>
    </row>
    <row r="36" spans="1:11" ht="27.75" customHeight="1" x14ac:dyDescent="0.2">
      <c r="A36" s="200" t="s">
        <v>251</v>
      </c>
      <c r="B36" s="200"/>
      <c r="C36" s="200"/>
      <c r="D36" s="200"/>
      <c r="E36" s="200"/>
      <c r="F36" s="200"/>
      <c r="G36" s="72">
        <v>29</v>
      </c>
      <c r="H36" s="73">
        <f>H24-H25-H26+H28-H27-H29-H30-H31-H32+H33+H34+H35</f>
        <v>4679885</v>
      </c>
      <c r="I36" s="73">
        <f>I24-I25-I26+I28-I27-I29-I30-I31-I32+I33+I34+I35</f>
        <v>4679885</v>
      </c>
      <c r="J36" s="73">
        <f t="shared" ref="J36:K36" si="1">J24-J25-J26+J28-J27-J29-J30-J31-J32+J33+J34+J35</f>
        <v>4394320</v>
      </c>
      <c r="K36" s="73">
        <f t="shared" si="1"/>
        <v>4394320</v>
      </c>
    </row>
    <row r="37" spans="1:11" ht="25.5" customHeight="1" x14ac:dyDescent="0.2">
      <c r="A37" s="194" t="s">
        <v>252</v>
      </c>
      <c r="B37" s="194"/>
      <c r="C37" s="194"/>
      <c r="D37" s="194"/>
      <c r="E37" s="194"/>
      <c r="F37" s="194"/>
      <c r="G37" s="70">
        <v>30</v>
      </c>
      <c r="H37" s="102">
        <v>843525</v>
      </c>
      <c r="I37" s="102">
        <v>843525</v>
      </c>
      <c r="J37" s="71">
        <v>791932</v>
      </c>
      <c r="K37" s="71">
        <v>791932</v>
      </c>
    </row>
    <row r="38" spans="1:11" ht="26.25" customHeight="1" x14ac:dyDescent="0.2">
      <c r="A38" s="200" t="s">
        <v>253</v>
      </c>
      <c r="B38" s="200"/>
      <c r="C38" s="200"/>
      <c r="D38" s="200"/>
      <c r="E38" s="200"/>
      <c r="F38" s="200"/>
      <c r="G38" s="72">
        <v>31</v>
      </c>
      <c r="H38" s="73">
        <f>H36-H37</f>
        <v>3836360</v>
      </c>
      <c r="I38" s="73">
        <f>I36-I37</f>
        <v>3836360</v>
      </c>
      <c r="J38" s="73">
        <f t="shared" ref="J38:K38" si="2">J36-J37</f>
        <v>3602388</v>
      </c>
      <c r="K38" s="73">
        <f t="shared" si="2"/>
        <v>3602388</v>
      </c>
    </row>
    <row r="39" spans="1:11" ht="29.25" customHeight="1" x14ac:dyDescent="0.2">
      <c r="A39" s="200" t="s">
        <v>254</v>
      </c>
      <c r="B39" s="200"/>
      <c r="C39" s="200"/>
      <c r="D39" s="200"/>
      <c r="E39" s="200"/>
      <c r="F39" s="200"/>
      <c r="G39" s="72">
        <v>32</v>
      </c>
      <c r="H39" s="73">
        <f>H40-H41</f>
        <v>0</v>
      </c>
      <c r="I39" s="73">
        <f>I40-I41</f>
        <v>0</v>
      </c>
      <c r="J39" s="73">
        <f t="shared" ref="J39:K39" si="3">J40-J41</f>
        <v>0</v>
      </c>
      <c r="K39" s="73">
        <f t="shared" si="3"/>
        <v>0</v>
      </c>
    </row>
    <row r="40" spans="1:11" ht="27.75" customHeight="1" x14ac:dyDescent="0.2">
      <c r="A40" s="194" t="s">
        <v>86</v>
      </c>
      <c r="B40" s="194"/>
      <c r="C40" s="194"/>
      <c r="D40" s="194"/>
      <c r="E40" s="194"/>
      <c r="F40" s="194"/>
      <c r="G40" s="70">
        <v>33</v>
      </c>
      <c r="H40" s="71">
        <v>0</v>
      </c>
      <c r="I40" s="71">
        <v>0</v>
      </c>
      <c r="J40" s="71">
        <v>0</v>
      </c>
      <c r="K40" s="71">
        <v>0</v>
      </c>
    </row>
    <row r="41" spans="1:11" ht="22.9" customHeight="1" x14ac:dyDescent="0.2">
      <c r="A41" s="194" t="s">
        <v>87</v>
      </c>
      <c r="B41" s="194"/>
      <c r="C41" s="194"/>
      <c r="D41" s="194"/>
      <c r="E41" s="194"/>
      <c r="F41" s="194"/>
      <c r="G41" s="70">
        <v>34</v>
      </c>
      <c r="H41" s="71">
        <v>0</v>
      </c>
      <c r="I41" s="71">
        <v>0</v>
      </c>
      <c r="J41" s="71">
        <v>0</v>
      </c>
      <c r="K41" s="71">
        <v>0</v>
      </c>
    </row>
    <row r="42" spans="1:11" x14ac:dyDescent="0.2">
      <c r="A42" s="200" t="s">
        <v>255</v>
      </c>
      <c r="B42" s="200"/>
      <c r="C42" s="200"/>
      <c r="D42" s="200"/>
      <c r="E42" s="200"/>
      <c r="F42" s="200"/>
      <c r="G42" s="72">
        <v>35</v>
      </c>
      <c r="H42" s="73">
        <f>H38+H39</f>
        <v>3836360</v>
      </c>
      <c r="I42" s="73">
        <f>I38+I39</f>
        <v>3836360</v>
      </c>
      <c r="J42" s="73">
        <f t="shared" ref="J42:K42" si="4">J38+J39</f>
        <v>3602388</v>
      </c>
      <c r="K42" s="73">
        <f t="shared" si="4"/>
        <v>3602388</v>
      </c>
    </row>
    <row r="43" spans="1:11" x14ac:dyDescent="0.2">
      <c r="A43" s="194" t="s">
        <v>88</v>
      </c>
      <c r="B43" s="194"/>
      <c r="C43" s="194"/>
      <c r="D43" s="194"/>
      <c r="E43" s="194"/>
      <c r="F43" s="194"/>
      <c r="G43" s="70">
        <v>36</v>
      </c>
      <c r="H43" s="71">
        <v>0</v>
      </c>
      <c r="I43" s="71">
        <v>0</v>
      </c>
      <c r="J43" s="71">
        <v>0</v>
      </c>
      <c r="K43" s="71">
        <v>0</v>
      </c>
    </row>
    <row r="44" spans="1:11" x14ac:dyDescent="0.2">
      <c r="A44" s="194" t="s">
        <v>89</v>
      </c>
      <c r="B44" s="194"/>
      <c r="C44" s="194"/>
      <c r="D44" s="194"/>
      <c r="E44" s="194"/>
      <c r="F44" s="194"/>
      <c r="G44" s="70">
        <v>37</v>
      </c>
      <c r="H44" s="71">
        <v>3836360</v>
      </c>
      <c r="I44" s="71">
        <v>3836360</v>
      </c>
      <c r="J44" s="71">
        <v>3602388</v>
      </c>
      <c r="K44" s="71">
        <v>3602388</v>
      </c>
    </row>
    <row r="45" spans="1:11" x14ac:dyDescent="0.2">
      <c r="A45" s="204" t="s">
        <v>14</v>
      </c>
      <c r="B45" s="205"/>
      <c r="C45" s="205"/>
      <c r="D45" s="205"/>
      <c r="E45" s="205"/>
      <c r="F45" s="205"/>
      <c r="G45" s="206"/>
      <c r="H45" s="206"/>
      <c r="I45" s="206"/>
      <c r="J45" s="207"/>
      <c r="K45" s="207"/>
    </row>
    <row r="46" spans="1:11" x14ac:dyDescent="0.2">
      <c r="A46" s="203" t="s">
        <v>90</v>
      </c>
      <c r="B46" s="203"/>
      <c r="C46" s="203"/>
      <c r="D46" s="203"/>
      <c r="E46" s="203"/>
      <c r="F46" s="203"/>
      <c r="G46" s="70">
        <v>38</v>
      </c>
      <c r="H46" s="75">
        <f>H42</f>
        <v>3836360</v>
      </c>
      <c r="I46" s="75">
        <f>I42</f>
        <v>3836360</v>
      </c>
      <c r="J46" s="75">
        <f t="shared" ref="J46:K46" si="5">J42</f>
        <v>3602388</v>
      </c>
      <c r="K46" s="75">
        <f t="shared" si="5"/>
        <v>3602388</v>
      </c>
    </row>
    <row r="47" spans="1:11" x14ac:dyDescent="0.2">
      <c r="A47" s="199" t="s">
        <v>256</v>
      </c>
      <c r="B47" s="199"/>
      <c r="C47" s="199"/>
      <c r="D47" s="199"/>
      <c r="E47" s="199"/>
      <c r="F47" s="199"/>
      <c r="G47" s="72">
        <v>39</v>
      </c>
      <c r="H47" s="73">
        <f>H48+H60</f>
        <v>5279</v>
      </c>
      <c r="I47" s="73">
        <f>I48+I60</f>
        <v>5279</v>
      </c>
      <c r="J47" s="73">
        <f t="shared" ref="J47:K47" si="6">J48+J60</f>
        <v>18944</v>
      </c>
      <c r="K47" s="73">
        <f t="shared" si="6"/>
        <v>18944</v>
      </c>
    </row>
    <row r="48" spans="1:11" ht="24.75" customHeight="1" x14ac:dyDescent="0.2">
      <c r="A48" s="201" t="s">
        <v>257</v>
      </c>
      <c r="B48" s="201"/>
      <c r="C48" s="201"/>
      <c r="D48" s="201"/>
      <c r="E48" s="201"/>
      <c r="F48" s="201"/>
      <c r="G48" s="72">
        <v>40</v>
      </c>
      <c r="H48" s="73">
        <f>SUM(H49:H55)+H58+H59</f>
        <v>-4162</v>
      </c>
      <c r="I48" s="73">
        <f>SUM(I49:I55)+I58+I59</f>
        <v>-4162</v>
      </c>
      <c r="J48" s="73">
        <f t="shared" ref="J48:K48" si="7">SUM(J49:J55)+J58+J59</f>
        <v>12140</v>
      </c>
      <c r="K48" s="73">
        <f t="shared" si="7"/>
        <v>12140</v>
      </c>
    </row>
    <row r="49" spans="1:11" x14ac:dyDescent="0.2">
      <c r="A49" s="202" t="s">
        <v>91</v>
      </c>
      <c r="B49" s="202"/>
      <c r="C49" s="202"/>
      <c r="D49" s="202"/>
      <c r="E49" s="202"/>
      <c r="F49" s="202"/>
      <c r="G49" s="70">
        <v>41</v>
      </c>
      <c r="H49" s="76">
        <v>0</v>
      </c>
      <c r="I49" s="76">
        <v>0</v>
      </c>
      <c r="J49" s="76">
        <v>0</v>
      </c>
      <c r="K49" s="76">
        <v>0</v>
      </c>
    </row>
    <row r="50" spans="1:11" x14ac:dyDescent="0.2">
      <c r="A50" s="202" t="s">
        <v>92</v>
      </c>
      <c r="B50" s="202"/>
      <c r="C50" s="202"/>
      <c r="D50" s="202"/>
      <c r="E50" s="202"/>
      <c r="F50" s="202"/>
      <c r="G50" s="70">
        <v>42</v>
      </c>
      <c r="H50" s="76">
        <v>0</v>
      </c>
      <c r="I50" s="76">
        <v>0</v>
      </c>
      <c r="J50" s="76">
        <v>0</v>
      </c>
      <c r="K50" s="76">
        <v>0</v>
      </c>
    </row>
    <row r="51" spans="1:11" ht="23.45" customHeight="1" x14ac:dyDescent="0.2">
      <c r="A51" s="202" t="s">
        <v>258</v>
      </c>
      <c r="B51" s="202"/>
      <c r="C51" s="202"/>
      <c r="D51" s="202"/>
      <c r="E51" s="202"/>
      <c r="F51" s="202"/>
      <c r="G51" s="70">
        <v>43</v>
      </c>
      <c r="H51" s="76">
        <v>0</v>
      </c>
      <c r="I51" s="76">
        <v>0</v>
      </c>
      <c r="J51" s="76">
        <v>0</v>
      </c>
      <c r="K51" s="76">
        <v>0</v>
      </c>
    </row>
    <row r="52" spans="1:11" ht="27" customHeight="1" x14ac:dyDescent="0.2">
      <c r="A52" s="202" t="s">
        <v>93</v>
      </c>
      <c r="B52" s="202"/>
      <c r="C52" s="202"/>
      <c r="D52" s="202"/>
      <c r="E52" s="202"/>
      <c r="F52" s="202"/>
      <c r="G52" s="70">
        <v>44</v>
      </c>
      <c r="H52" s="76">
        <v>0</v>
      </c>
      <c r="I52" s="76">
        <v>0</v>
      </c>
      <c r="J52" s="76">
        <v>0</v>
      </c>
      <c r="K52" s="76">
        <v>0</v>
      </c>
    </row>
    <row r="53" spans="1:11" ht="27" customHeight="1" x14ac:dyDescent="0.2">
      <c r="A53" s="202" t="s">
        <v>259</v>
      </c>
      <c r="B53" s="202"/>
      <c r="C53" s="202"/>
      <c r="D53" s="202"/>
      <c r="E53" s="202"/>
      <c r="F53" s="202"/>
      <c r="G53" s="70">
        <v>45</v>
      </c>
      <c r="H53" s="76">
        <v>0</v>
      </c>
      <c r="I53" s="76">
        <v>0</v>
      </c>
      <c r="J53" s="76">
        <v>0</v>
      </c>
      <c r="K53" s="76">
        <v>0</v>
      </c>
    </row>
    <row r="54" spans="1:11" ht="27.6" customHeight="1" x14ac:dyDescent="0.2">
      <c r="A54" s="202" t="s">
        <v>260</v>
      </c>
      <c r="B54" s="202"/>
      <c r="C54" s="202"/>
      <c r="D54" s="202"/>
      <c r="E54" s="202"/>
      <c r="F54" s="202"/>
      <c r="G54" s="70">
        <v>46</v>
      </c>
      <c r="H54" s="103">
        <v>-5076</v>
      </c>
      <c r="I54" s="103">
        <v>-5076</v>
      </c>
      <c r="J54" s="76">
        <v>14805</v>
      </c>
      <c r="K54" s="76">
        <v>14805</v>
      </c>
    </row>
    <row r="55" spans="1:11" ht="44.25" customHeight="1" x14ac:dyDescent="0.2">
      <c r="A55" s="218" t="s">
        <v>239</v>
      </c>
      <c r="B55" s="218"/>
      <c r="C55" s="218"/>
      <c r="D55" s="218"/>
      <c r="E55" s="218"/>
      <c r="F55" s="218"/>
      <c r="G55" s="70">
        <v>47</v>
      </c>
      <c r="H55" s="76">
        <v>0</v>
      </c>
      <c r="I55" s="76">
        <v>0</v>
      </c>
      <c r="J55" s="76">
        <v>0</v>
      </c>
      <c r="K55" s="76">
        <v>0</v>
      </c>
    </row>
    <row r="56" spans="1:11" ht="33" customHeight="1" x14ac:dyDescent="0.2">
      <c r="A56" s="218" t="s">
        <v>261</v>
      </c>
      <c r="B56" s="218"/>
      <c r="C56" s="218"/>
      <c r="D56" s="218"/>
      <c r="E56" s="218"/>
      <c r="F56" s="218"/>
      <c r="G56" s="70">
        <v>48</v>
      </c>
      <c r="H56" s="76">
        <v>0</v>
      </c>
      <c r="I56" s="76">
        <v>0</v>
      </c>
      <c r="J56" s="76">
        <v>0</v>
      </c>
      <c r="K56" s="76">
        <v>0</v>
      </c>
    </row>
    <row r="57" spans="1:11" ht="28.5" customHeight="1" x14ac:dyDescent="0.2">
      <c r="A57" s="218" t="s">
        <v>262</v>
      </c>
      <c r="B57" s="218"/>
      <c r="C57" s="218"/>
      <c r="D57" s="218"/>
      <c r="E57" s="218"/>
      <c r="F57" s="218"/>
      <c r="G57" s="70">
        <v>49</v>
      </c>
      <c r="H57" s="76">
        <v>0</v>
      </c>
      <c r="I57" s="76">
        <v>0</v>
      </c>
      <c r="J57" s="76">
        <v>0</v>
      </c>
      <c r="K57" s="76">
        <v>0</v>
      </c>
    </row>
    <row r="58" spans="1:11" ht="39" customHeight="1" x14ac:dyDescent="0.2">
      <c r="A58" s="218" t="s">
        <v>263</v>
      </c>
      <c r="B58" s="218"/>
      <c r="C58" s="218"/>
      <c r="D58" s="218"/>
      <c r="E58" s="218"/>
      <c r="F58" s="218"/>
      <c r="G58" s="70">
        <v>50</v>
      </c>
      <c r="H58" s="76">
        <v>0</v>
      </c>
      <c r="I58" s="76">
        <v>0</v>
      </c>
      <c r="J58" s="76">
        <v>0</v>
      </c>
      <c r="K58" s="76">
        <v>0</v>
      </c>
    </row>
    <row r="59" spans="1:11" ht="24" customHeight="1" x14ac:dyDescent="0.2">
      <c r="A59" s="218" t="s">
        <v>264</v>
      </c>
      <c r="B59" s="218"/>
      <c r="C59" s="218"/>
      <c r="D59" s="218"/>
      <c r="E59" s="218"/>
      <c r="F59" s="218"/>
      <c r="G59" s="70">
        <v>51</v>
      </c>
      <c r="H59" s="103">
        <v>914</v>
      </c>
      <c r="I59" s="103">
        <v>914</v>
      </c>
      <c r="J59" s="76">
        <v>-2665</v>
      </c>
      <c r="K59" s="76">
        <v>-2665</v>
      </c>
    </row>
    <row r="60" spans="1:11" ht="25.15" customHeight="1" x14ac:dyDescent="0.2">
      <c r="A60" s="201" t="s">
        <v>265</v>
      </c>
      <c r="B60" s="201"/>
      <c r="C60" s="201"/>
      <c r="D60" s="201"/>
      <c r="E60" s="201"/>
      <c r="F60" s="201"/>
      <c r="G60" s="72">
        <v>52</v>
      </c>
      <c r="H60" s="73">
        <f>SUM(H61:H68)</f>
        <v>9441</v>
      </c>
      <c r="I60" s="73">
        <f>SUM(I61:I68)</f>
        <v>9441</v>
      </c>
      <c r="J60" s="73">
        <f t="shared" ref="J60:K60" si="8">SUM(J61:J68)</f>
        <v>6804</v>
      </c>
      <c r="K60" s="73">
        <f t="shared" si="8"/>
        <v>6804</v>
      </c>
    </row>
    <row r="61" spans="1:11" ht="12.75" customHeight="1" x14ac:dyDescent="0.2">
      <c r="A61" s="218" t="s">
        <v>94</v>
      </c>
      <c r="B61" s="218"/>
      <c r="C61" s="218"/>
      <c r="D61" s="218"/>
      <c r="E61" s="218"/>
      <c r="F61" s="218"/>
      <c r="G61" s="70">
        <v>53</v>
      </c>
      <c r="H61" s="76">
        <v>0</v>
      </c>
      <c r="I61" s="76">
        <v>0</v>
      </c>
      <c r="J61" s="76">
        <v>0</v>
      </c>
      <c r="K61" s="76">
        <v>0</v>
      </c>
    </row>
    <row r="62" spans="1:11" ht="12.75" customHeight="1" x14ac:dyDescent="0.2">
      <c r="A62" s="218" t="s">
        <v>266</v>
      </c>
      <c r="B62" s="218"/>
      <c r="C62" s="218"/>
      <c r="D62" s="218"/>
      <c r="E62" s="218"/>
      <c r="F62" s="218"/>
      <c r="G62" s="70">
        <v>54</v>
      </c>
      <c r="H62" s="76">
        <v>0</v>
      </c>
      <c r="I62" s="76">
        <v>0</v>
      </c>
      <c r="J62" s="76">
        <v>0</v>
      </c>
      <c r="K62" s="76">
        <v>0</v>
      </c>
    </row>
    <row r="63" spans="1:11" ht="12.75" customHeight="1" x14ac:dyDescent="0.2">
      <c r="A63" s="218" t="s">
        <v>267</v>
      </c>
      <c r="B63" s="218"/>
      <c r="C63" s="218"/>
      <c r="D63" s="218"/>
      <c r="E63" s="218"/>
      <c r="F63" s="218"/>
      <c r="G63" s="70">
        <v>55</v>
      </c>
      <c r="H63" s="76">
        <v>0</v>
      </c>
      <c r="I63" s="76">
        <v>0</v>
      </c>
      <c r="J63" s="76">
        <v>0</v>
      </c>
      <c r="K63" s="76">
        <v>0</v>
      </c>
    </row>
    <row r="64" spans="1:11" ht="12.75" customHeight="1" x14ac:dyDescent="0.2">
      <c r="A64" s="218" t="s">
        <v>95</v>
      </c>
      <c r="B64" s="218"/>
      <c r="C64" s="218"/>
      <c r="D64" s="218"/>
      <c r="E64" s="218"/>
      <c r="F64" s="218"/>
      <c r="G64" s="70">
        <v>56</v>
      </c>
      <c r="H64" s="76">
        <v>0</v>
      </c>
      <c r="I64" s="76">
        <v>0</v>
      </c>
      <c r="J64" s="76">
        <v>0</v>
      </c>
      <c r="K64" s="76">
        <v>0</v>
      </c>
    </row>
    <row r="65" spans="1:11" ht="25.5" customHeight="1" x14ac:dyDescent="0.2">
      <c r="A65" s="218" t="s">
        <v>96</v>
      </c>
      <c r="B65" s="218"/>
      <c r="C65" s="218"/>
      <c r="D65" s="218"/>
      <c r="E65" s="218"/>
      <c r="F65" s="218"/>
      <c r="G65" s="70">
        <v>57</v>
      </c>
      <c r="H65" s="103">
        <v>11514</v>
      </c>
      <c r="I65" s="103">
        <v>11514</v>
      </c>
      <c r="J65" s="76">
        <v>8297</v>
      </c>
      <c r="K65" s="76">
        <v>8297</v>
      </c>
    </row>
    <row r="66" spans="1:11" ht="12.75" customHeight="1" x14ac:dyDescent="0.2">
      <c r="A66" s="218" t="s">
        <v>93</v>
      </c>
      <c r="B66" s="218"/>
      <c r="C66" s="218"/>
      <c r="D66" s="218"/>
      <c r="E66" s="218"/>
      <c r="F66" s="218"/>
      <c r="G66" s="70">
        <v>58</v>
      </c>
      <c r="H66" s="76">
        <v>0</v>
      </c>
      <c r="I66" s="76">
        <v>0</v>
      </c>
      <c r="J66" s="76">
        <v>0</v>
      </c>
      <c r="K66" s="76">
        <v>0</v>
      </c>
    </row>
    <row r="67" spans="1:11" ht="24.75" customHeight="1" x14ac:dyDescent="0.2">
      <c r="A67" s="218" t="s">
        <v>97</v>
      </c>
      <c r="B67" s="218"/>
      <c r="C67" s="218"/>
      <c r="D67" s="218"/>
      <c r="E67" s="218"/>
      <c r="F67" s="218"/>
      <c r="G67" s="70">
        <v>59</v>
      </c>
      <c r="H67" s="76">
        <v>0</v>
      </c>
      <c r="I67" s="76">
        <v>0</v>
      </c>
      <c r="J67" s="76">
        <v>0</v>
      </c>
      <c r="K67" s="76">
        <v>0</v>
      </c>
    </row>
    <row r="68" spans="1:11" ht="22.9" customHeight="1" x14ac:dyDescent="0.2">
      <c r="A68" s="218" t="s">
        <v>98</v>
      </c>
      <c r="B68" s="218"/>
      <c r="C68" s="218"/>
      <c r="D68" s="218"/>
      <c r="E68" s="218"/>
      <c r="F68" s="218"/>
      <c r="G68" s="70">
        <v>60</v>
      </c>
      <c r="H68" s="103">
        <v>-2073</v>
      </c>
      <c r="I68" s="103">
        <v>-2073</v>
      </c>
      <c r="J68" s="76">
        <v>-1493</v>
      </c>
      <c r="K68" s="76">
        <v>-1493</v>
      </c>
    </row>
    <row r="69" spans="1:11" ht="12.75" customHeight="1" x14ac:dyDescent="0.2">
      <c r="A69" s="201" t="s">
        <v>268</v>
      </c>
      <c r="B69" s="201"/>
      <c r="C69" s="201"/>
      <c r="D69" s="201"/>
      <c r="E69" s="201"/>
      <c r="F69" s="201"/>
      <c r="G69" s="72">
        <v>61</v>
      </c>
      <c r="H69" s="77">
        <f>H46+H47</f>
        <v>3841639</v>
      </c>
      <c r="I69" s="77">
        <f>I46+I47</f>
        <v>3841639</v>
      </c>
      <c r="J69" s="77">
        <f t="shared" ref="J69:K69" si="9">J46+J47</f>
        <v>3621332</v>
      </c>
      <c r="K69" s="77">
        <f t="shared" si="9"/>
        <v>3621332</v>
      </c>
    </row>
    <row r="70" spans="1:11" ht="12.75" customHeight="1" x14ac:dyDescent="0.2">
      <c r="A70" s="221" t="s">
        <v>99</v>
      </c>
      <c r="B70" s="221"/>
      <c r="C70" s="221"/>
      <c r="D70" s="221"/>
      <c r="E70" s="221"/>
      <c r="F70" s="221"/>
      <c r="G70" s="70">
        <v>62</v>
      </c>
      <c r="H70" s="71">
        <v>0</v>
      </c>
      <c r="I70" s="71">
        <v>0</v>
      </c>
      <c r="J70" s="71">
        <v>0</v>
      </c>
      <c r="K70" s="71">
        <v>0</v>
      </c>
    </row>
    <row r="71" spans="1:11" x14ac:dyDescent="0.2">
      <c r="A71" s="203" t="s">
        <v>100</v>
      </c>
      <c r="B71" s="203"/>
      <c r="C71" s="203"/>
      <c r="D71" s="203"/>
      <c r="E71" s="203"/>
      <c r="F71" s="203"/>
      <c r="G71" s="70">
        <v>63</v>
      </c>
      <c r="H71" s="78">
        <f t="shared" ref="H71:J71" si="10">+H69</f>
        <v>3841639</v>
      </c>
      <c r="I71" s="78">
        <f t="shared" si="10"/>
        <v>3841639</v>
      </c>
      <c r="J71" s="78">
        <f t="shared" si="10"/>
        <v>3621332</v>
      </c>
      <c r="K71" s="78">
        <f>+K69</f>
        <v>3621332</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15748031496062992" right="0.15748031496062992" top="0.98425196850393704" bottom="0.87"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zoomScale="115" zoomScaleNormal="115" zoomScaleSheetLayoutView="110" workbookViewId="0">
      <selection activeCell="K16" sqref="K16"/>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195" t="s">
        <v>154</v>
      </c>
      <c r="B1" s="224"/>
      <c r="C1" s="224"/>
      <c r="D1" s="224"/>
      <c r="E1" s="224"/>
      <c r="F1" s="224"/>
      <c r="G1" s="224"/>
      <c r="H1" s="224"/>
    </row>
    <row r="2" spans="1:9" ht="12.75" customHeight="1" x14ac:dyDescent="0.2">
      <c r="A2" s="197" t="s">
        <v>300</v>
      </c>
      <c r="B2" s="198"/>
      <c r="C2" s="198"/>
      <c r="D2" s="198"/>
      <c r="E2" s="198"/>
      <c r="F2" s="198"/>
      <c r="G2" s="198"/>
      <c r="H2" s="198"/>
    </row>
    <row r="3" spans="1:9" x14ac:dyDescent="0.2">
      <c r="A3" s="225" t="s">
        <v>282</v>
      </c>
      <c r="B3" s="226"/>
      <c r="C3" s="226"/>
      <c r="D3" s="226"/>
      <c r="E3" s="226"/>
      <c r="F3" s="226"/>
      <c r="G3" s="226"/>
      <c r="H3" s="226"/>
      <c r="I3" s="209"/>
    </row>
    <row r="4" spans="1:9" x14ac:dyDescent="0.2">
      <c r="A4" s="227" t="s">
        <v>297</v>
      </c>
      <c r="B4" s="228"/>
      <c r="C4" s="228"/>
      <c r="D4" s="228"/>
      <c r="E4" s="228"/>
      <c r="F4" s="228"/>
      <c r="G4" s="228"/>
      <c r="H4" s="228"/>
      <c r="I4" s="212"/>
    </row>
    <row r="5" spans="1:9" ht="45" x14ac:dyDescent="0.2">
      <c r="A5" s="229" t="s">
        <v>2</v>
      </c>
      <c r="B5" s="223"/>
      <c r="C5" s="223"/>
      <c r="D5" s="223"/>
      <c r="E5" s="223"/>
      <c r="F5" s="223"/>
      <c r="G5" s="79" t="s">
        <v>5</v>
      </c>
      <c r="H5" s="69" t="s">
        <v>194</v>
      </c>
      <c r="I5" s="69" t="s">
        <v>269</v>
      </c>
    </row>
    <row r="6" spans="1:9" x14ac:dyDescent="0.2">
      <c r="A6" s="222">
        <v>1</v>
      </c>
      <c r="B6" s="223"/>
      <c r="C6" s="223"/>
      <c r="D6" s="223"/>
      <c r="E6" s="223"/>
      <c r="F6" s="223"/>
      <c r="G6" s="68">
        <v>2</v>
      </c>
      <c r="H6" s="69" t="s">
        <v>6</v>
      </c>
      <c r="I6" s="69" t="s">
        <v>7</v>
      </c>
    </row>
    <row r="7" spans="1:9" x14ac:dyDescent="0.2">
      <c r="A7" s="231" t="s">
        <v>108</v>
      </c>
      <c r="B7" s="232"/>
      <c r="C7" s="232"/>
      <c r="D7" s="232"/>
      <c r="E7" s="232"/>
      <c r="F7" s="232"/>
      <c r="G7" s="232"/>
      <c r="H7" s="232"/>
      <c r="I7" s="232"/>
    </row>
    <row r="8" spans="1:9" x14ac:dyDescent="0.2">
      <c r="A8" s="230" t="s">
        <v>101</v>
      </c>
      <c r="B8" s="230"/>
      <c r="C8" s="230"/>
      <c r="D8" s="230"/>
      <c r="E8" s="230"/>
      <c r="F8" s="230"/>
      <c r="G8" s="70">
        <v>1</v>
      </c>
      <c r="H8" s="80">
        <v>0</v>
      </c>
      <c r="I8" s="80">
        <v>0</v>
      </c>
    </row>
    <row r="9" spans="1:9" x14ac:dyDescent="0.2">
      <c r="A9" s="230" t="s">
        <v>102</v>
      </c>
      <c r="B9" s="230"/>
      <c r="C9" s="230"/>
      <c r="D9" s="230"/>
      <c r="E9" s="230"/>
      <c r="F9" s="230"/>
      <c r="G9" s="70">
        <v>2</v>
      </c>
      <c r="H9" s="80">
        <v>0</v>
      </c>
      <c r="I9" s="80">
        <v>0</v>
      </c>
    </row>
    <row r="10" spans="1:9" x14ac:dyDescent="0.2">
      <c r="A10" s="230" t="s">
        <v>103</v>
      </c>
      <c r="B10" s="230"/>
      <c r="C10" s="230"/>
      <c r="D10" s="230"/>
      <c r="E10" s="230"/>
      <c r="F10" s="230"/>
      <c r="G10" s="70">
        <v>3</v>
      </c>
      <c r="H10" s="80">
        <v>0</v>
      </c>
      <c r="I10" s="80">
        <v>0</v>
      </c>
    </row>
    <row r="11" spans="1:9" x14ac:dyDescent="0.2">
      <c r="A11" s="230" t="s">
        <v>104</v>
      </c>
      <c r="B11" s="230"/>
      <c r="C11" s="230"/>
      <c r="D11" s="230"/>
      <c r="E11" s="230"/>
      <c r="F11" s="230"/>
      <c r="G11" s="70">
        <v>4</v>
      </c>
      <c r="H11" s="80">
        <v>0</v>
      </c>
      <c r="I11" s="80">
        <v>0</v>
      </c>
    </row>
    <row r="12" spans="1:9" x14ac:dyDescent="0.2">
      <c r="A12" s="230" t="s">
        <v>105</v>
      </c>
      <c r="B12" s="230"/>
      <c r="C12" s="230"/>
      <c r="D12" s="230"/>
      <c r="E12" s="230"/>
      <c r="F12" s="230"/>
      <c r="G12" s="70">
        <v>5</v>
      </c>
      <c r="H12" s="80">
        <v>0</v>
      </c>
      <c r="I12" s="80">
        <v>0</v>
      </c>
    </row>
    <row r="13" spans="1:9" ht="22.5" customHeight="1" x14ac:dyDescent="0.2">
      <c r="A13" s="230" t="s">
        <v>125</v>
      </c>
      <c r="B13" s="230"/>
      <c r="C13" s="230"/>
      <c r="D13" s="230"/>
      <c r="E13" s="230"/>
      <c r="F13" s="230"/>
      <c r="G13" s="70">
        <v>6</v>
      </c>
      <c r="H13" s="80">
        <v>0</v>
      </c>
      <c r="I13" s="80">
        <v>0</v>
      </c>
    </row>
    <row r="14" spans="1:9" x14ac:dyDescent="0.2">
      <c r="A14" s="230" t="s">
        <v>106</v>
      </c>
      <c r="B14" s="230"/>
      <c r="C14" s="230"/>
      <c r="D14" s="230"/>
      <c r="E14" s="230"/>
      <c r="F14" s="230"/>
      <c r="G14" s="70">
        <v>7</v>
      </c>
      <c r="H14" s="80">
        <v>0</v>
      </c>
      <c r="I14" s="80">
        <v>0</v>
      </c>
    </row>
    <row r="15" spans="1:9" x14ac:dyDescent="0.2">
      <c r="A15" s="230" t="s">
        <v>107</v>
      </c>
      <c r="B15" s="230"/>
      <c r="C15" s="230"/>
      <c r="D15" s="230"/>
      <c r="E15" s="230"/>
      <c r="F15" s="230"/>
      <c r="G15" s="70">
        <v>8</v>
      </c>
      <c r="H15" s="80">
        <v>0</v>
      </c>
      <c r="I15" s="80">
        <v>0</v>
      </c>
    </row>
    <row r="16" spans="1:9" x14ac:dyDescent="0.2">
      <c r="A16" s="231" t="s">
        <v>109</v>
      </c>
      <c r="B16" s="232"/>
      <c r="C16" s="232"/>
      <c r="D16" s="232"/>
      <c r="E16" s="232"/>
      <c r="F16" s="232"/>
      <c r="G16" s="232"/>
      <c r="H16" s="232"/>
      <c r="I16" s="232"/>
    </row>
    <row r="17" spans="1:9" x14ac:dyDescent="0.2">
      <c r="A17" s="230" t="s">
        <v>110</v>
      </c>
      <c r="B17" s="230"/>
      <c r="C17" s="230"/>
      <c r="D17" s="230"/>
      <c r="E17" s="230"/>
      <c r="F17" s="230"/>
      <c r="G17" s="70">
        <v>9</v>
      </c>
      <c r="H17" s="101">
        <v>4679885</v>
      </c>
      <c r="I17" s="101">
        <v>4394320</v>
      </c>
    </row>
    <row r="18" spans="1:9" x14ac:dyDescent="0.2">
      <c r="A18" s="230" t="s">
        <v>111</v>
      </c>
      <c r="B18" s="230"/>
      <c r="C18" s="230"/>
      <c r="D18" s="230"/>
      <c r="E18" s="230"/>
      <c r="F18" s="230"/>
      <c r="G18" s="70"/>
      <c r="H18" s="101">
        <v>0</v>
      </c>
      <c r="I18" s="101">
        <v>0</v>
      </c>
    </row>
    <row r="19" spans="1:9" x14ac:dyDescent="0.2">
      <c r="A19" s="230" t="s">
        <v>112</v>
      </c>
      <c r="B19" s="230"/>
      <c r="C19" s="230"/>
      <c r="D19" s="230"/>
      <c r="E19" s="230"/>
      <c r="F19" s="230"/>
      <c r="G19" s="70">
        <v>10</v>
      </c>
      <c r="H19" s="101">
        <v>25464</v>
      </c>
      <c r="I19" s="101">
        <v>-768215</v>
      </c>
    </row>
    <row r="20" spans="1:9" x14ac:dyDescent="0.2">
      <c r="A20" s="230" t="s">
        <v>113</v>
      </c>
      <c r="B20" s="230"/>
      <c r="C20" s="230"/>
      <c r="D20" s="230"/>
      <c r="E20" s="230"/>
      <c r="F20" s="230"/>
      <c r="G20" s="70">
        <v>11</v>
      </c>
      <c r="H20" s="101">
        <v>147533</v>
      </c>
      <c r="I20" s="101">
        <v>147079</v>
      </c>
    </row>
    <row r="21" spans="1:9" ht="23.25" customHeight="1" x14ac:dyDescent="0.2">
      <c r="A21" s="230" t="s">
        <v>114</v>
      </c>
      <c r="B21" s="230"/>
      <c r="C21" s="230"/>
      <c r="D21" s="230"/>
      <c r="E21" s="230"/>
      <c r="F21" s="230"/>
      <c r="G21" s="70">
        <v>12</v>
      </c>
      <c r="H21" s="80">
        <v>0</v>
      </c>
      <c r="I21" s="101">
        <v>0</v>
      </c>
    </row>
    <row r="22" spans="1:9" x14ac:dyDescent="0.2">
      <c r="A22" s="230" t="s">
        <v>115</v>
      </c>
      <c r="B22" s="230"/>
      <c r="C22" s="230"/>
      <c r="D22" s="230"/>
      <c r="E22" s="230"/>
      <c r="F22" s="230"/>
      <c r="G22" s="70">
        <v>13</v>
      </c>
      <c r="H22" s="80">
        <v>0</v>
      </c>
      <c r="I22" s="101">
        <v>0</v>
      </c>
    </row>
    <row r="23" spans="1:9" x14ac:dyDescent="0.2">
      <c r="A23" s="230" t="s">
        <v>116</v>
      </c>
      <c r="B23" s="230"/>
      <c r="C23" s="230"/>
      <c r="D23" s="230"/>
      <c r="E23" s="230"/>
      <c r="F23" s="230"/>
      <c r="G23" s="70">
        <v>14</v>
      </c>
      <c r="H23" s="80">
        <v>0</v>
      </c>
      <c r="I23" s="101">
        <v>0</v>
      </c>
    </row>
    <row r="24" spans="1:9" x14ac:dyDescent="0.2">
      <c r="A24" s="231" t="s">
        <v>117</v>
      </c>
      <c r="B24" s="232"/>
      <c r="C24" s="232"/>
      <c r="D24" s="232"/>
      <c r="E24" s="232"/>
      <c r="F24" s="232"/>
      <c r="G24" s="232"/>
      <c r="H24" s="232"/>
      <c r="I24" s="232"/>
    </row>
    <row r="25" spans="1:9" x14ac:dyDescent="0.2">
      <c r="A25" s="230" t="s">
        <v>118</v>
      </c>
      <c r="B25" s="230"/>
      <c r="C25" s="230"/>
      <c r="D25" s="230"/>
      <c r="E25" s="230"/>
      <c r="F25" s="230"/>
      <c r="G25" s="70">
        <v>15</v>
      </c>
      <c r="H25" s="101">
        <v>24257678</v>
      </c>
      <c r="I25" s="101">
        <v>8958738</v>
      </c>
    </row>
    <row r="26" spans="1:9" x14ac:dyDescent="0.2">
      <c r="A26" s="230" t="s">
        <v>119</v>
      </c>
      <c r="B26" s="230"/>
      <c r="C26" s="230"/>
      <c r="D26" s="230"/>
      <c r="E26" s="230"/>
      <c r="F26" s="230"/>
      <c r="G26" s="70">
        <v>16</v>
      </c>
      <c r="H26" s="101">
        <v>-871382</v>
      </c>
      <c r="I26" s="101">
        <v>-101568</v>
      </c>
    </row>
    <row r="27" spans="1:9" x14ac:dyDescent="0.2">
      <c r="A27" s="230" t="s">
        <v>120</v>
      </c>
      <c r="B27" s="230"/>
      <c r="C27" s="230"/>
      <c r="D27" s="230"/>
      <c r="E27" s="230"/>
      <c r="F27" s="230"/>
      <c r="G27" s="70">
        <v>17</v>
      </c>
      <c r="H27" s="101">
        <v>-14490006</v>
      </c>
      <c r="I27" s="101">
        <v>-14660500</v>
      </c>
    </row>
    <row r="28" spans="1:9" ht="25.5" customHeight="1" x14ac:dyDescent="0.2">
      <c r="A28" s="230" t="s">
        <v>121</v>
      </c>
      <c r="B28" s="230"/>
      <c r="C28" s="230"/>
      <c r="D28" s="230"/>
      <c r="E28" s="230"/>
      <c r="F28" s="230"/>
      <c r="G28" s="70">
        <v>18</v>
      </c>
      <c r="H28" s="101">
        <v>4983901</v>
      </c>
      <c r="I28" s="101">
        <v>-14797966</v>
      </c>
    </row>
    <row r="29" spans="1:9" ht="23.25" customHeight="1" x14ac:dyDescent="0.2">
      <c r="A29" s="230" t="s">
        <v>122</v>
      </c>
      <c r="B29" s="230"/>
      <c r="C29" s="230"/>
      <c r="D29" s="230"/>
      <c r="E29" s="230"/>
      <c r="F29" s="230"/>
      <c r="G29" s="70">
        <v>19</v>
      </c>
      <c r="H29" s="80">
        <v>0</v>
      </c>
      <c r="I29" s="101">
        <v>0</v>
      </c>
    </row>
    <row r="30" spans="1:9" ht="27.75" customHeight="1" x14ac:dyDescent="0.2">
      <c r="A30" s="230" t="s">
        <v>123</v>
      </c>
      <c r="B30" s="230"/>
      <c r="C30" s="230"/>
      <c r="D30" s="230"/>
      <c r="E30" s="230"/>
      <c r="F30" s="230"/>
      <c r="G30" s="70">
        <v>20</v>
      </c>
      <c r="H30" s="80">
        <v>0</v>
      </c>
      <c r="I30" s="101">
        <v>0</v>
      </c>
    </row>
    <row r="31" spans="1:9" ht="27.75" customHeight="1" x14ac:dyDescent="0.2">
      <c r="A31" s="230" t="s">
        <v>124</v>
      </c>
      <c r="B31" s="230"/>
      <c r="C31" s="230"/>
      <c r="D31" s="230"/>
      <c r="E31" s="230"/>
      <c r="F31" s="230"/>
      <c r="G31" s="70">
        <v>21</v>
      </c>
      <c r="H31" s="101">
        <v>-2786</v>
      </c>
      <c r="I31" s="101">
        <v>0</v>
      </c>
    </row>
    <row r="32" spans="1:9" ht="29.25" customHeight="1" x14ac:dyDescent="0.2">
      <c r="A32" s="230" t="s">
        <v>126</v>
      </c>
      <c r="B32" s="230"/>
      <c r="C32" s="230"/>
      <c r="D32" s="230"/>
      <c r="E32" s="230"/>
      <c r="F32" s="230"/>
      <c r="G32" s="70">
        <v>22</v>
      </c>
      <c r="H32" s="101">
        <v>1523495</v>
      </c>
      <c r="I32" s="101">
        <v>16213347</v>
      </c>
    </row>
    <row r="33" spans="1:9" x14ac:dyDescent="0.2">
      <c r="A33" s="230" t="s">
        <v>127</v>
      </c>
      <c r="B33" s="230"/>
      <c r="C33" s="230"/>
      <c r="D33" s="230"/>
      <c r="E33" s="230"/>
      <c r="F33" s="230"/>
      <c r="G33" s="70">
        <v>23</v>
      </c>
      <c r="H33" s="101">
        <v>64346</v>
      </c>
      <c r="I33" s="101">
        <v>-701667</v>
      </c>
    </row>
    <row r="34" spans="1:9" x14ac:dyDescent="0.2">
      <c r="A34" s="230" t="s">
        <v>128</v>
      </c>
      <c r="B34" s="230"/>
      <c r="C34" s="230"/>
      <c r="D34" s="230"/>
      <c r="E34" s="230"/>
      <c r="F34" s="230"/>
      <c r="G34" s="70">
        <v>24</v>
      </c>
      <c r="H34" s="101">
        <v>0</v>
      </c>
      <c r="I34" s="101">
        <v>0</v>
      </c>
    </row>
    <row r="35" spans="1:9" x14ac:dyDescent="0.2">
      <c r="A35" s="230" t="s">
        <v>129</v>
      </c>
      <c r="B35" s="230"/>
      <c r="C35" s="230"/>
      <c r="D35" s="230"/>
      <c r="E35" s="230"/>
      <c r="F35" s="230"/>
      <c r="G35" s="70">
        <v>25</v>
      </c>
      <c r="H35" s="101">
        <v>-55256373</v>
      </c>
      <c r="I35" s="101">
        <v>-34580785</v>
      </c>
    </row>
    <row r="36" spans="1:9" x14ac:dyDescent="0.2">
      <c r="A36" s="230" t="s">
        <v>130</v>
      </c>
      <c r="B36" s="230"/>
      <c r="C36" s="230"/>
      <c r="D36" s="230"/>
      <c r="E36" s="230"/>
      <c r="F36" s="230"/>
      <c r="G36" s="70">
        <v>26</v>
      </c>
      <c r="H36" s="101">
        <v>-13649439</v>
      </c>
      <c r="I36" s="101">
        <v>421031</v>
      </c>
    </row>
    <row r="37" spans="1:9" x14ac:dyDescent="0.2">
      <c r="A37" s="230" t="s">
        <v>131</v>
      </c>
      <c r="B37" s="230"/>
      <c r="C37" s="230"/>
      <c r="D37" s="230"/>
      <c r="E37" s="230"/>
      <c r="F37" s="230"/>
      <c r="G37" s="70">
        <v>27</v>
      </c>
      <c r="H37" s="101">
        <v>42379412</v>
      </c>
      <c r="I37" s="101">
        <v>27833908</v>
      </c>
    </row>
    <row r="38" spans="1:9" x14ac:dyDescent="0.2">
      <c r="A38" s="230" t="s">
        <v>132</v>
      </c>
      <c r="B38" s="230"/>
      <c r="C38" s="230"/>
      <c r="D38" s="230"/>
      <c r="E38" s="230"/>
      <c r="F38" s="230"/>
      <c r="G38" s="70">
        <v>28</v>
      </c>
      <c r="H38" s="101">
        <v>0</v>
      </c>
      <c r="I38" s="101">
        <v>0</v>
      </c>
    </row>
    <row r="39" spans="1:9" x14ac:dyDescent="0.2">
      <c r="A39" s="230" t="s">
        <v>133</v>
      </c>
      <c r="B39" s="230"/>
      <c r="C39" s="230"/>
      <c r="D39" s="230"/>
      <c r="E39" s="230"/>
      <c r="F39" s="230"/>
      <c r="G39" s="70">
        <v>29</v>
      </c>
      <c r="H39" s="101">
        <v>998146</v>
      </c>
      <c r="I39" s="101">
        <v>1753055</v>
      </c>
    </row>
    <row r="40" spans="1:9" x14ac:dyDescent="0.2">
      <c r="A40" s="230" t="s">
        <v>134</v>
      </c>
      <c r="B40" s="230"/>
      <c r="C40" s="230"/>
      <c r="D40" s="230"/>
      <c r="E40" s="230"/>
      <c r="F40" s="230"/>
      <c r="G40" s="70">
        <v>30</v>
      </c>
      <c r="H40" s="101">
        <v>7134962</v>
      </c>
      <c r="I40" s="101">
        <v>6631951</v>
      </c>
    </row>
    <row r="41" spans="1:9" x14ac:dyDescent="0.2">
      <c r="A41" s="230" t="s">
        <v>135</v>
      </c>
      <c r="B41" s="230"/>
      <c r="C41" s="230"/>
      <c r="D41" s="230"/>
      <c r="E41" s="230"/>
      <c r="F41" s="230"/>
      <c r="G41" s="70">
        <v>31</v>
      </c>
      <c r="H41" s="101">
        <v>0</v>
      </c>
      <c r="I41" s="101">
        <v>0</v>
      </c>
    </row>
    <row r="42" spans="1:9" x14ac:dyDescent="0.2">
      <c r="A42" s="230" t="s">
        <v>136</v>
      </c>
      <c r="B42" s="230"/>
      <c r="C42" s="230"/>
      <c r="D42" s="230"/>
      <c r="E42" s="230"/>
      <c r="F42" s="230"/>
      <c r="G42" s="70">
        <v>32</v>
      </c>
      <c r="H42" s="101">
        <v>-909483</v>
      </c>
      <c r="I42" s="101">
        <v>-1233765</v>
      </c>
    </row>
    <row r="43" spans="1:9" x14ac:dyDescent="0.2">
      <c r="A43" s="230" t="s">
        <v>137</v>
      </c>
      <c r="B43" s="230"/>
      <c r="C43" s="230"/>
      <c r="D43" s="230"/>
      <c r="E43" s="230"/>
      <c r="F43" s="230"/>
      <c r="G43" s="70">
        <v>33</v>
      </c>
      <c r="H43" s="101">
        <v>-202974</v>
      </c>
      <c r="I43" s="101">
        <v>-421393</v>
      </c>
    </row>
    <row r="44" spans="1:9" ht="13.5" customHeight="1" x14ac:dyDescent="0.2">
      <c r="A44" s="233" t="s">
        <v>138</v>
      </c>
      <c r="B44" s="233"/>
      <c r="C44" s="233"/>
      <c r="D44" s="233"/>
      <c r="E44" s="233"/>
      <c r="F44" s="233"/>
      <c r="G44" s="70">
        <v>34</v>
      </c>
      <c r="H44" s="81">
        <f>SUM(H25:H43)+SUM(H17:H23)+SUM(H8:H15)</f>
        <v>812379</v>
      </c>
      <c r="I44" s="81">
        <f>SUM(I25:I43)+SUM(I17:I23)+SUM(I8:I15)</f>
        <v>-912430</v>
      </c>
    </row>
    <row r="45" spans="1:9" x14ac:dyDescent="0.2">
      <c r="A45" s="231" t="s">
        <v>15</v>
      </c>
      <c r="B45" s="232"/>
      <c r="C45" s="232"/>
      <c r="D45" s="232"/>
      <c r="E45" s="232"/>
      <c r="F45" s="232"/>
      <c r="G45" s="232"/>
      <c r="H45" s="232"/>
      <c r="I45" s="232"/>
    </row>
    <row r="46" spans="1:9" ht="24.75" customHeight="1" x14ac:dyDescent="0.2">
      <c r="A46" s="230" t="s">
        <v>139</v>
      </c>
      <c r="B46" s="230"/>
      <c r="C46" s="230"/>
      <c r="D46" s="230"/>
      <c r="E46" s="230"/>
      <c r="F46" s="230"/>
      <c r="G46" s="70">
        <v>35</v>
      </c>
      <c r="H46" s="101">
        <v>-227729</v>
      </c>
      <c r="I46" s="101">
        <v>-494363</v>
      </c>
    </row>
    <row r="47" spans="1:9" ht="26.25" customHeight="1" x14ac:dyDescent="0.2">
      <c r="A47" s="230" t="s">
        <v>140</v>
      </c>
      <c r="B47" s="230"/>
      <c r="C47" s="230"/>
      <c r="D47" s="230"/>
      <c r="E47" s="230"/>
      <c r="F47" s="230"/>
      <c r="G47" s="70">
        <v>36</v>
      </c>
      <c r="H47" s="80">
        <v>0</v>
      </c>
      <c r="I47" s="80">
        <v>0</v>
      </c>
    </row>
    <row r="48" spans="1:9" ht="24" customHeight="1" x14ac:dyDescent="0.2">
      <c r="A48" s="230" t="s">
        <v>141</v>
      </c>
      <c r="B48" s="230"/>
      <c r="C48" s="230"/>
      <c r="D48" s="230"/>
      <c r="E48" s="230"/>
      <c r="F48" s="230"/>
      <c r="G48" s="70">
        <v>37</v>
      </c>
      <c r="H48" s="80">
        <v>0</v>
      </c>
      <c r="I48" s="80">
        <v>0</v>
      </c>
    </row>
    <row r="49" spans="1:9" x14ac:dyDescent="0.2">
      <c r="A49" s="230" t="s">
        <v>142</v>
      </c>
      <c r="B49" s="230"/>
      <c r="C49" s="230"/>
      <c r="D49" s="230"/>
      <c r="E49" s="230"/>
      <c r="F49" s="230"/>
      <c r="G49" s="70">
        <v>38</v>
      </c>
      <c r="H49" s="80">
        <v>0</v>
      </c>
      <c r="I49" s="80">
        <v>0</v>
      </c>
    </row>
    <row r="50" spans="1:9" x14ac:dyDescent="0.2">
      <c r="A50" s="230" t="s">
        <v>143</v>
      </c>
      <c r="B50" s="230"/>
      <c r="C50" s="230"/>
      <c r="D50" s="230"/>
      <c r="E50" s="230"/>
      <c r="F50" s="230"/>
      <c r="G50" s="70">
        <v>39</v>
      </c>
      <c r="H50" s="80">
        <v>0</v>
      </c>
      <c r="I50" s="80">
        <v>0</v>
      </c>
    </row>
    <row r="51" spans="1:9" x14ac:dyDescent="0.2">
      <c r="A51" s="233" t="s">
        <v>144</v>
      </c>
      <c r="B51" s="233"/>
      <c r="C51" s="233"/>
      <c r="D51" s="233"/>
      <c r="E51" s="233"/>
      <c r="F51" s="233"/>
      <c r="G51" s="70">
        <v>40</v>
      </c>
      <c r="H51" s="81">
        <f>SUM(H46:H50)</f>
        <v>-227729</v>
      </c>
      <c r="I51" s="81">
        <f>SUM(I46:I50)</f>
        <v>-494363</v>
      </c>
    </row>
    <row r="52" spans="1:9" x14ac:dyDescent="0.2">
      <c r="A52" s="231" t="s">
        <v>16</v>
      </c>
      <c r="B52" s="232"/>
      <c r="C52" s="232"/>
      <c r="D52" s="232"/>
      <c r="E52" s="232"/>
      <c r="F52" s="232"/>
      <c r="G52" s="232"/>
      <c r="H52" s="232"/>
      <c r="I52" s="232"/>
    </row>
    <row r="53" spans="1:9" ht="23.25" customHeight="1" x14ac:dyDescent="0.2">
      <c r="A53" s="230" t="s">
        <v>145</v>
      </c>
      <c r="B53" s="230"/>
      <c r="C53" s="230"/>
      <c r="D53" s="230"/>
      <c r="E53" s="230"/>
      <c r="F53" s="230"/>
      <c r="G53" s="70">
        <v>41</v>
      </c>
      <c r="H53" s="101">
        <v>-213653</v>
      </c>
      <c r="I53" s="101">
        <v>-49875</v>
      </c>
    </row>
    <row r="54" spans="1:9" x14ac:dyDescent="0.2">
      <c r="A54" s="230" t="s">
        <v>146</v>
      </c>
      <c r="B54" s="230"/>
      <c r="C54" s="230"/>
      <c r="D54" s="230"/>
      <c r="E54" s="230"/>
      <c r="F54" s="230"/>
      <c r="G54" s="70">
        <v>42</v>
      </c>
      <c r="H54" s="101">
        <v>0</v>
      </c>
      <c r="I54" s="101">
        <v>0</v>
      </c>
    </row>
    <row r="55" spans="1:9" x14ac:dyDescent="0.2">
      <c r="A55" s="235" t="s">
        <v>147</v>
      </c>
      <c r="B55" s="235"/>
      <c r="C55" s="235"/>
      <c r="D55" s="235"/>
      <c r="E55" s="235"/>
      <c r="F55" s="235"/>
      <c r="G55" s="70">
        <v>43</v>
      </c>
      <c r="H55" s="101">
        <v>0</v>
      </c>
      <c r="I55" s="101">
        <v>0</v>
      </c>
    </row>
    <row r="56" spans="1:9" x14ac:dyDescent="0.2">
      <c r="A56" s="235" t="s">
        <v>148</v>
      </c>
      <c r="B56" s="235"/>
      <c r="C56" s="235"/>
      <c r="D56" s="235"/>
      <c r="E56" s="235"/>
      <c r="F56" s="235"/>
      <c r="G56" s="70">
        <v>44</v>
      </c>
      <c r="H56" s="101">
        <v>0</v>
      </c>
      <c r="I56" s="101">
        <v>0</v>
      </c>
    </row>
    <row r="57" spans="1:9" x14ac:dyDescent="0.2">
      <c r="A57" s="230" t="s">
        <v>149</v>
      </c>
      <c r="B57" s="230"/>
      <c r="C57" s="230"/>
      <c r="D57" s="230"/>
      <c r="E57" s="230"/>
      <c r="F57" s="230"/>
      <c r="G57" s="70">
        <v>45</v>
      </c>
      <c r="H57" s="101">
        <v>0</v>
      </c>
      <c r="I57" s="101">
        <v>0</v>
      </c>
    </row>
    <row r="58" spans="1:9" x14ac:dyDescent="0.2">
      <c r="A58" s="230" t="s">
        <v>150</v>
      </c>
      <c r="B58" s="230"/>
      <c r="C58" s="230"/>
      <c r="D58" s="230"/>
      <c r="E58" s="230"/>
      <c r="F58" s="230"/>
      <c r="G58" s="70">
        <v>46</v>
      </c>
      <c r="H58" s="80">
        <v>0</v>
      </c>
      <c r="I58" s="101">
        <v>0</v>
      </c>
    </row>
    <row r="59" spans="1:9" x14ac:dyDescent="0.2">
      <c r="A59" s="233" t="s">
        <v>152</v>
      </c>
      <c r="B59" s="230"/>
      <c r="C59" s="230"/>
      <c r="D59" s="230"/>
      <c r="E59" s="230"/>
      <c r="F59" s="230"/>
      <c r="G59" s="70">
        <v>47</v>
      </c>
      <c r="H59" s="81">
        <f>H53+H54+H55+H56+H57+H58</f>
        <v>-213653</v>
      </c>
      <c r="I59" s="81">
        <f>I53+I54+I55+I56+I57+I58</f>
        <v>-49875</v>
      </c>
    </row>
    <row r="60" spans="1:9" ht="25.5" customHeight="1" x14ac:dyDescent="0.2">
      <c r="A60" s="233" t="s">
        <v>151</v>
      </c>
      <c r="B60" s="233"/>
      <c r="C60" s="233"/>
      <c r="D60" s="233"/>
      <c r="E60" s="233"/>
      <c r="F60" s="233"/>
      <c r="G60" s="70">
        <v>48</v>
      </c>
      <c r="H60" s="81">
        <f>H44+H51+H59</f>
        <v>370997</v>
      </c>
      <c r="I60" s="81">
        <f>I44+I51+I59</f>
        <v>-1456668</v>
      </c>
    </row>
    <row r="61" spans="1:9" x14ac:dyDescent="0.2">
      <c r="A61" s="233" t="s">
        <v>195</v>
      </c>
      <c r="B61" s="230"/>
      <c r="C61" s="230"/>
      <c r="D61" s="230"/>
      <c r="E61" s="230"/>
      <c r="F61" s="230"/>
      <c r="G61" s="70">
        <v>49</v>
      </c>
      <c r="H61" s="82">
        <v>9021306</v>
      </c>
      <c r="I61" s="82">
        <v>42521216</v>
      </c>
    </row>
    <row r="62" spans="1:9" x14ac:dyDescent="0.2">
      <c r="A62" s="230" t="s">
        <v>153</v>
      </c>
      <c r="B62" s="230"/>
      <c r="C62" s="230"/>
      <c r="D62" s="230"/>
      <c r="E62" s="230"/>
      <c r="F62" s="230"/>
      <c r="G62" s="70">
        <v>50</v>
      </c>
      <c r="H62" s="82">
        <v>4368</v>
      </c>
      <c r="I62" s="82">
        <v>-10240</v>
      </c>
    </row>
    <row r="63" spans="1:9" x14ac:dyDescent="0.2">
      <c r="A63" s="234" t="s">
        <v>196</v>
      </c>
      <c r="B63" s="235"/>
      <c r="C63" s="235"/>
      <c r="D63" s="235"/>
      <c r="E63" s="235"/>
      <c r="F63" s="235"/>
      <c r="G63" s="70">
        <v>51</v>
      </c>
      <c r="H63" s="81">
        <f>H60+H61+H62</f>
        <v>9396671</v>
      </c>
      <c r="I63" s="81">
        <f>I60+I61+I62</f>
        <v>41054308</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23622047244094491" top="0.28999999999999998" bottom="0.35433070866141736" header="0.17"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zoomScaleNormal="100" zoomScaleSheetLayoutView="110" workbookViewId="0">
      <selection activeCell="S26" sqref="S26"/>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237" t="s">
        <v>8</v>
      </c>
      <c r="B1" s="238"/>
      <c r="C1" s="238"/>
      <c r="D1" s="238"/>
      <c r="E1" s="238"/>
      <c r="F1" s="238"/>
      <c r="G1" s="238"/>
      <c r="H1" s="238"/>
      <c r="I1" s="238"/>
      <c r="J1" s="83"/>
      <c r="K1" s="83"/>
      <c r="L1" s="83"/>
      <c r="M1" s="83"/>
      <c r="N1" s="83"/>
      <c r="O1" s="83"/>
    </row>
    <row r="2" spans="1:18" ht="15.75" x14ac:dyDescent="0.2">
      <c r="A2" s="52"/>
      <c r="B2" s="85"/>
      <c r="C2" s="239" t="s">
        <v>270</v>
      </c>
      <c r="D2" s="239"/>
      <c r="E2" s="1" t="s">
        <v>0</v>
      </c>
      <c r="F2" s="86">
        <v>45747</v>
      </c>
      <c r="G2" s="87"/>
      <c r="H2" s="87"/>
      <c r="I2" s="87"/>
      <c r="J2" s="88"/>
      <c r="K2" s="88"/>
      <c r="L2" s="88"/>
      <c r="M2" s="88"/>
      <c r="N2" s="88"/>
      <c r="O2" s="88"/>
      <c r="R2" s="84" t="s">
        <v>282</v>
      </c>
    </row>
    <row r="3" spans="1:18" ht="13.5" customHeight="1" x14ac:dyDescent="0.2">
      <c r="A3" s="240" t="s">
        <v>271</v>
      </c>
      <c r="B3" s="241"/>
      <c r="C3" s="241"/>
      <c r="D3" s="240" t="s">
        <v>272</v>
      </c>
      <c r="E3" s="243" t="s">
        <v>9</v>
      </c>
      <c r="F3" s="244"/>
      <c r="G3" s="244"/>
      <c r="H3" s="244"/>
      <c r="I3" s="244"/>
      <c r="J3" s="244"/>
      <c r="K3" s="244"/>
      <c r="L3" s="244"/>
      <c r="M3" s="244"/>
      <c r="N3" s="244"/>
      <c r="O3" s="244"/>
      <c r="P3" s="245" t="s">
        <v>17</v>
      </c>
      <c r="Q3" s="251"/>
      <c r="R3" s="245" t="s">
        <v>165</v>
      </c>
    </row>
    <row r="4" spans="1:18" ht="56.25" x14ac:dyDescent="0.2">
      <c r="A4" s="241"/>
      <c r="B4" s="241"/>
      <c r="C4" s="241"/>
      <c r="D4" s="242"/>
      <c r="E4" s="89" t="s">
        <v>13</v>
      </c>
      <c r="F4" s="89" t="s">
        <v>155</v>
      </c>
      <c r="G4" s="89" t="s">
        <v>156</v>
      </c>
      <c r="H4" s="89" t="s">
        <v>273</v>
      </c>
      <c r="I4" s="89" t="s">
        <v>157</v>
      </c>
      <c r="J4" s="90" t="s">
        <v>158</v>
      </c>
      <c r="K4" s="90" t="s">
        <v>159</v>
      </c>
      <c r="L4" s="90" t="s">
        <v>160</v>
      </c>
      <c r="M4" s="90" t="s">
        <v>161</v>
      </c>
      <c r="N4" s="90" t="s">
        <v>162</v>
      </c>
      <c r="O4" s="90" t="s">
        <v>163</v>
      </c>
      <c r="P4" s="91" t="s">
        <v>157</v>
      </c>
      <c r="Q4" s="91" t="s">
        <v>164</v>
      </c>
      <c r="R4" s="245"/>
    </row>
    <row r="5" spans="1:18" x14ac:dyDescent="0.2">
      <c r="A5" s="246">
        <v>1</v>
      </c>
      <c r="B5" s="246"/>
      <c r="C5" s="246"/>
      <c r="D5" s="92">
        <v>2</v>
      </c>
      <c r="E5" s="91" t="s">
        <v>6</v>
      </c>
      <c r="F5" s="93" t="s">
        <v>7</v>
      </c>
      <c r="G5" s="91" t="s">
        <v>179</v>
      </c>
      <c r="H5" s="93" t="s">
        <v>180</v>
      </c>
      <c r="I5" s="91" t="s">
        <v>181</v>
      </c>
      <c r="J5" s="93" t="s">
        <v>182</v>
      </c>
      <c r="K5" s="93" t="s">
        <v>183</v>
      </c>
      <c r="L5" s="93" t="s">
        <v>10</v>
      </c>
      <c r="M5" s="93" t="s">
        <v>184</v>
      </c>
      <c r="N5" s="93" t="s">
        <v>185</v>
      </c>
      <c r="O5" s="93" t="s">
        <v>186</v>
      </c>
      <c r="P5" s="91" t="s">
        <v>187</v>
      </c>
      <c r="Q5" s="91" t="s">
        <v>188</v>
      </c>
      <c r="R5" s="93" t="s">
        <v>189</v>
      </c>
    </row>
    <row r="6" spans="1:18" ht="12.75" customHeight="1" x14ac:dyDescent="0.2">
      <c r="A6" s="247" t="s">
        <v>166</v>
      </c>
      <c r="B6" s="248"/>
      <c r="C6" s="248"/>
      <c r="D6" s="70">
        <v>1</v>
      </c>
      <c r="E6" s="94">
        <v>21608000</v>
      </c>
      <c r="F6" s="94">
        <v>24035</v>
      </c>
      <c r="G6" s="94">
        <v>0</v>
      </c>
      <c r="H6" s="94">
        <v>0</v>
      </c>
      <c r="I6" s="94">
        <v>-101870</v>
      </c>
      <c r="J6" s="94">
        <v>35841151</v>
      </c>
      <c r="K6" s="94">
        <v>0</v>
      </c>
      <c r="L6" s="94">
        <v>5011157</v>
      </c>
      <c r="M6" s="94">
        <v>0</v>
      </c>
      <c r="N6" s="94">
        <v>12833558</v>
      </c>
      <c r="O6" s="94">
        <v>0</v>
      </c>
      <c r="P6" s="94">
        <v>0</v>
      </c>
      <c r="Q6" s="94">
        <v>0</v>
      </c>
      <c r="R6" s="95">
        <f>SUM(E6:Q6)</f>
        <v>75216031</v>
      </c>
    </row>
    <row r="7" spans="1:18" ht="30" customHeight="1" x14ac:dyDescent="0.2">
      <c r="A7" s="249" t="s">
        <v>167</v>
      </c>
      <c r="B7" s="250"/>
      <c r="C7" s="250"/>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47" t="s">
        <v>168</v>
      </c>
      <c r="B8" s="248"/>
      <c r="C8" s="248"/>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36" t="s">
        <v>169</v>
      </c>
      <c r="B9" s="236"/>
      <c r="C9" s="236"/>
      <c r="D9" s="72">
        <v>4</v>
      </c>
      <c r="E9" s="96">
        <f>E6+E7+E8</f>
        <v>21608000</v>
      </c>
      <c r="F9" s="96">
        <f t="shared" ref="F9:Q9" si="1">F6+F7+F8</f>
        <v>24035</v>
      </c>
      <c r="G9" s="96">
        <f t="shared" si="1"/>
        <v>0</v>
      </c>
      <c r="H9" s="96">
        <f t="shared" si="1"/>
        <v>0</v>
      </c>
      <c r="I9" s="96">
        <f t="shared" si="1"/>
        <v>-101870</v>
      </c>
      <c r="J9" s="96">
        <f t="shared" si="1"/>
        <v>35841151</v>
      </c>
      <c r="K9" s="96">
        <f t="shared" si="1"/>
        <v>0</v>
      </c>
      <c r="L9" s="96">
        <f t="shared" si="1"/>
        <v>5011157</v>
      </c>
      <c r="M9" s="96">
        <f t="shared" si="1"/>
        <v>0</v>
      </c>
      <c r="N9" s="96">
        <f t="shared" si="1"/>
        <v>12833558</v>
      </c>
      <c r="O9" s="96">
        <f t="shared" si="1"/>
        <v>0</v>
      </c>
      <c r="P9" s="96">
        <f t="shared" si="1"/>
        <v>0</v>
      </c>
      <c r="Q9" s="96">
        <f t="shared" si="1"/>
        <v>0</v>
      </c>
      <c r="R9" s="95">
        <f t="shared" si="0"/>
        <v>75216031</v>
      </c>
    </row>
    <row r="10" spans="1:18" ht="33" customHeight="1" x14ac:dyDescent="0.2">
      <c r="A10" s="249" t="s">
        <v>170</v>
      </c>
      <c r="B10" s="250"/>
      <c r="C10" s="250"/>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49" t="s">
        <v>171</v>
      </c>
      <c r="B11" s="250"/>
      <c r="C11" s="250"/>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49" t="s">
        <v>274</v>
      </c>
      <c r="B12" s="250"/>
      <c r="C12" s="250"/>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49" t="s">
        <v>172</v>
      </c>
      <c r="B13" s="250"/>
      <c r="C13" s="250"/>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49" t="s">
        <v>275</v>
      </c>
      <c r="B14" s="250"/>
      <c r="C14" s="250"/>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49" t="s">
        <v>173</v>
      </c>
      <c r="B15" s="250"/>
      <c r="C15" s="250"/>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49" t="s">
        <v>174</v>
      </c>
      <c r="B16" s="250"/>
      <c r="C16" s="250"/>
      <c r="D16" s="70">
        <v>11</v>
      </c>
      <c r="E16" s="94">
        <v>0</v>
      </c>
      <c r="F16" s="94">
        <v>0</v>
      </c>
      <c r="G16" s="94">
        <v>0</v>
      </c>
      <c r="H16" s="94">
        <v>0</v>
      </c>
      <c r="I16" s="94">
        <v>0</v>
      </c>
      <c r="J16" s="94">
        <v>-2664000</v>
      </c>
      <c r="K16" s="94">
        <v>0</v>
      </c>
      <c r="L16" s="94">
        <v>0</v>
      </c>
      <c r="M16" s="94">
        <v>0</v>
      </c>
      <c r="N16" s="94">
        <v>0</v>
      </c>
      <c r="O16" s="94">
        <v>0</v>
      </c>
      <c r="P16" s="94">
        <v>0</v>
      </c>
      <c r="Q16" s="94">
        <v>0</v>
      </c>
      <c r="R16" s="95">
        <f t="shared" si="0"/>
        <v>-2664000</v>
      </c>
    </row>
    <row r="17" spans="1:18" ht="12.75" customHeight="1" x14ac:dyDescent="0.2">
      <c r="A17" s="249" t="s">
        <v>276</v>
      </c>
      <c r="B17" s="250"/>
      <c r="C17" s="250"/>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49" t="s">
        <v>175</v>
      </c>
      <c r="B18" s="250"/>
      <c r="C18" s="250"/>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49" t="s">
        <v>277</v>
      </c>
      <c r="B19" s="250"/>
      <c r="C19" s="250"/>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49" t="s">
        <v>278</v>
      </c>
      <c r="B20" s="250"/>
      <c r="C20" s="250"/>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47" t="s">
        <v>279</v>
      </c>
      <c r="B21" s="248"/>
      <c r="C21" s="248"/>
      <c r="D21" s="70">
        <v>16</v>
      </c>
      <c r="E21" s="94">
        <v>0</v>
      </c>
      <c r="F21" s="94">
        <v>0</v>
      </c>
      <c r="G21" s="94">
        <v>0</v>
      </c>
      <c r="H21" s="94">
        <v>0</v>
      </c>
      <c r="I21" s="94">
        <v>0</v>
      </c>
      <c r="J21" s="94">
        <v>12833558</v>
      </c>
      <c r="K21" s="94">
        <v>0</v>
      </c>
      <c r="L21" s="94">
        <v>0</v>
      </c>
      <c r="M21" s="94">
        <v>0</v>
      </c>
      <c r="N21" s="94">
        <v>-12833558</v>
      </c>
      <c r="O21" s="94">
        <v>0</v>
      </c>
      <c r="P21" s="94">
        <v>0</v>
      </c>
      <c r="Q21" s="94">
        <v>0</v>
      </c>
      <c r="R21" s="95">
        <f t="shared" si="0"/>
        <v>0</v>
      </c>
    </row>
    <row r="22" spans="1:18" ht="20.25" customHeight="1" x14ac:dyDescent="0.2">
      <c r="A22" s="247" t="s">
        <v>280</v>
      </c>
      <c r="B22" s="248"/>
      <c r="C22" s="248"/>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47" t="s">
        <v>176</v>
      </c>
      <c r="B23" s="248"/>
      <c r="C23" s="248"/>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47" t="s">
        <v>281</v>
      </c>
      <c r="B24" s="248"/>
      <c r="C24" s="248"/>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47" t="s">
        <v>177</v>
      </c>
      <c r="B25" s="248"/>
      <c r="C25" s="248"/>
      <c r="D25" s="70">
        <v>20</v>
      </c>
      <c r="E25" s="94">
        <v>0</v>
      </c>
      <c r="F25" s="94">
        <v>0</v>
      </c>
      <c r="G25" s="94">
        <v>0</v>
      </c>
      <c r="H25" s="94">
        <v>0</v>
      </c>
      <c r="I25" s="94">
        <v>18944</v>
      </c>
      <c r="J25" s="94">
        <v>0</v>
      </c>
      <c r="K25" s="94">
        <v>0</v>
      </c>
      <c r="L25" s="94">
        <v>0</v>
      </c>
      <c r="M25" s="94">
        <v>0</v>
      </c>
      <c r="N25" s="94">
        <v>3602388</v>
      </c>
      <c r="O25" s="94">
        <v>0</v>
      </c>
      <c r="P25" s="94">
        <v>0</v>
      </c>
      <c r="Q25" s="94">
        <v>0</v>
      </c>
      <c r="R25" s="95">
        <f t="shared" si="0"/>
        <v>3621332</v>
      </c>
    </row>
    <row r="26" spans="1:18" ht="21" customHeight="1" x14ac:dyDescent="0.2">
      <c r="A26" s="252" t="s">
        <v>178</v>
      </c>
      <c r="B26" s="252"/>
      <c r="C26" s="252"/>
      <c r="D26" s="72">
        <v>21</v>
      </c>
      <c r="E26" s="95">
        <f>SUM(E9:E25)</f>
        <v>21608000</v>
      </c>
      <c r="F26" s="95">
        <f t="shared" ref="F26:Q26" si="2">SUM(F9:F25)</f>
        <v>24035</v>
      </c>
      <c r="G26" s="95">
        <f t="shared" si="2"/>
        <v>0</v>
      </c>
      <c r="H26" s="95">
        <f t="shared" si="2"/>
        <v>0</v>
      </c>
      <c r="I26" s="95">
        <f t="shared" si="2"/>
        <v>-82926</v>
      </c>
      <c r="J26" s="95">
        <f t="shared" si="2"/>
        <v>46010709</v>
      </c>
      <c r="K26" s="95">
        <f t="shared" si="2"/>
        <v>0</v>
      </c>
      <c r="L26" s="95">
        <f t="shared" si="2"/>
        <v>5011157</v>
      </c>
      <c r="M26" s="95">
        <f t="shared" si="2"/>
        <v>0</v>
      </c>
      <c r="N26" s="95">
        <f t="shared" si="2"/>
        <v>3602388</v>
      </c>
      <c r="O26" s="95">
        <f t="shared" si="2"/>
        <v>0</v>
      </c>
      <c r="P26" s="95">
        <f t="shared" si="2"/>
        <v>0</v>
      </c>
      <c r="Q26" s="95">
        <f t="shared" si="2"/>
        <v>0</v>
      </c>
      <c r="R26" s="95">
        <f t="shared" si="0"/>
        <v>76173363</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19685039370078741" right="0.23622047244094491" top="0.35433070866141736" bottom="0.43307086614173229" header="0.19685039370078741" footer="0.19685039370078741"/>
  <pageSetup paperSize="9" scale="81"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0"/>
  <sheetViews>
    <sheetView zoomScale="73" zoomScaleNormal="73" workbookViewId="0">
      <selection activeCell="K132" sqref="K132"/>
    </sheetView>
  </sheetViews>
  <sheetFormatPr defaultRowHeight="12.75" x14ac:dyDescent="0.2"/>
  <cols>
    <col min="1" max="1" width="37.5703125" customWidth="1"/>
    <col min="2" max="2" width="23.28515625" customWidth="1"/>
    <col min="3" max="3" width="13.85546875" customWidth="1"/>
    <col min="4" max="4" width="15.28515625" customWidth="1"/>
    <col min="5" max="5" width="13.5703125" customWidth="1"/>
    <col min="6" max="6" width="14.42578125" customWidth="1"/>
    <col min="7" max="7" width="12.42578125" customWidth="1"/>
    <col min="8" max="8" width="13.5703125" customWidth="1"/>
    <col min="9" max="9" width="8.140625" customWidth="1"/>
  </cols>
  <sheetData>
    <row r="1" spans="1:9" x14ac:dyDescent="0.2">
      <c r="A1" s="253" t="s">
        <v>302</v>
      </c>
    </row>
    <row r="2" spans="1:9" x14ac:dyDescent="0.2">
      <c r="A2" s="253" t="s">
        <v>303</v>
      </c>
    </row>
    <row r="3" spans="1:9" ht="15" x14ac:dyDescent="0.25">
      <c r="A3" s="254" t="s">
        <v>304</v>
      </c>
      <c r="B3" s="255"/>
      <c r="C3" s="255"/>
      <c r="D3" s="255"/>
      <c r="E3" s="255"/>
      <c r="F3" s="255"/>
      <c r="G3" s="255"/>
      <c r="H3" s="255"/>
      <c r="I3" s="255"/>
    </row>
    <row r="4" spans="1:9" x14ac:dyDescent="0.2">
      <c r="A4" s="253"/>
    </row>
    <row r="5" spans="1:9" ht="18.75" x14ac:dyDescent="0.2">
      <c r="A5" s="256" t="s">
        <v>305</v>
      </c>
      <c r="B5" s="257"/>
    </row>
    <row r="6" spans="1:9" x14ac:dyDescent="0.2">
      <c r="A6" s="253"/>
    </row>
    <row r="7" spans="1:9" x14ac:dyDescent="0.2">
      <c r="A7" s="258" t="s">
        <v>306</v>
      </c>
      <c r="B7" s="258"/>
      <c r="C7" s="258"/>
      <c r="D7" s="258"/>
      <c r="E7" s="258"/>
      <c r="F7" s="258"/>
      <c r="G7" s="258"/>
      <c r="H7" s="258"/>
      <c r="I7" s="258"/>
    </row>
    <row r="8" spans="1:9" ht="44.25" customHeight="1" x14ac:dyDescent="0.2">
      <c r="A8" s="259" t="s">
        <v>307</v>
      </c>
      <c r="B8" s="259"/>
      <c r="C8" s="259"/>
      <c r="D8" s="259"/>
      <c r="E8" s="259"/>
      <c r="F8" s="259"/>
      <c r="G8" s="259"/>
      <c r="H8" s="259"/>
      <c r="I8" s="259"/>
    </row>
    <row r="9" spans="1:9" ht="30" customHeight="1" x14ac:dyDescent="0.2">
      <c r="A9" s="259" t="s">
        <v>308</v>
      </c>
      <c r="B9" s="259"/>
      <c r="C9" s="259"/>
      <c r="D9" s="259"/>
      <c r="E9" s="259"/>
      <c r="F9" s="259"/>
      <c r="G9" s="259"/>
      <c r="H9" s="259"/>
      <c r="I9" s="259"/>
    </row>
    <row r="10" spans="1:9" ht="28.5" customHeight="1" x14ac:dyDescent="0.2">
      <c r="A10" s="259" t="s">
        <v>309</v>
      </c>
      <c r="B10" s="259"/>
      <c r="C10" s="259"/>
      <c r="D10" s="259"/>
      <c r="E10" s="259"/>
      <c r="F10" s="259"/>
      <c r="G10" s="259"/>
      <c r="H10" s="259"/>
      <c r="I10" s="259"/>
    </row>
    <row r="11" spans="1:9" x14ac:dyDescent="0.2">
      <c r="A11" s="259" t="s">
        <v>310</v>
      </c>
      <c r="B11" s="259"/>
      <c r="C11" s="259"/>
      <c r="D11" s="259"/>
      <c r="E11" s="259"/>
      <c r="F11" s="259"/>
      <c r="G11" s="259"/>
      <c r="H11" s="259"/>
      <c r="I11" s="259"/>
    </row>
    <row r="12" spans="1:9" x14ac:dyDescent="0.2">
      <c r="A12" s="258" t="s">
        <v>311</v>
      </c>
      <c r="B12" s="258"/>
      <c r="C12" s="258"/>
      <c r="D12" s="258"/>
      <c r="E12" s="258"/>
      <c r="F12" s="258"/>
      <c r="G12" s="258"/>
      <c r="H12" s="258"/>
      <c r="I12" s="258"/>
    </row>
    <row r="13" spans="1:9" x14ac:dyDescent="0.2">
      <c r="A13" s="258" t="s">
        <v>312</v>
      </c>
      <c r="B13" s="258"/>
      <c r="C13" s="258"/>
      <c r="D13" s="258"/>
      <c r="E13" s="258"/>
      <c r="F13" s="258"/>
      <c r="G13" s="258"/>
      <c r="H13" s="258"/>
      <c r="I13" s="258"/>
    </row>
    <row r="14" spans="1:9" x14ac:dyDescent="0.2">
      <c r="A14" s="260"/>
    </row>
    <row r="15" spans="1:9" x14ac:dyDescent="0.2">
      <c r="A15" s="261" t="s">
        <v>313</v>
      </c>
      <c r="B15" s="261"/>
      <c r="C15" s="261"/>
      <c r="D15" s="261"/>
      <c r="E15" s="261"/>
      <c r="F15" s="261"/>
      <c r="G15" s="261"/>
      <c r="H15" s="261"/>
      <c r="I15" s="261"/>
    </row>
    <row r="16" spans="1:9" x14ac:dyDescent="0.2">
      <c r="A16" s="253" t="s">
        <v>304</v>
      </c>
    </row>
    <row r="17" spans="1:9" x14ac:dyDescent="0.2">
      <c r="A17" s="259" t="s">
        <v>314</v>
      </c>
      <c r="B17" s="259"/>
      <c r="C17" s="259"/>
      <c r="D17" s="259"/>
      <c r="E17" s="259"/>
      <c r="F17" s="259"/>
      <c r="G17" s="259"/>
      <c r="H17" s="259"/>
      <c r="I17" s="259"/>
    </row>
    <row r="18" spans="1:9" x14ac:dyDescent="0.2">
      <c r="A18" s="259" t="s">
        <v>315</v>
      </c>
      <c r="B18" s="259"/>
      <c r="C18" s="259"/>
      <c r="D18" s="259"/>
      <c r="E18" s="259"/>
      <c r="F18" s="259"/>
      <c r="G18" s="259"/>
      <c r="H18" s="259"/>
      <c r="I18" s="259"/>
    </row>
    <row r="19" spans="1:9" x14ac:dyDescent="0.2">
      <c r="A19" s="259" t="s">
        <v>316</v>
      </c>
      <c r="B19" s="259"/>
      <c r="C19" s="259"/>
      <c r="D19" s="259"/>
      <c r="E19" s="259"/>
      <c r="F19" s="259"/>
      <c r="G19" s="259"/>
      <c r="H19" s="259"/>
      <c r="I19" s="259"/>
    </row>
    <row r="20" spans="1:9" x14ac:dyDescent="0.2">
      <c r="A20" s="259" t="s">
        <v>317</v>
      </c>
      <c r="B20" s="259"/>
      <c r="C20" s="259"/>
      <c r="D20" s="259"/>
      <c r="E20" s="259"/>
      <c r="F20" s="259"/>
      <c r="G20" s="259"/>
      <c r="H20" s="259"/>
      <c r="I20" s="259"/>
    </row>
    <row r="21" spans="1:9" x14ac:dyDescent="0.2">
      <c r="A21" s="259" t="s">
        <v>318</v>
      </c>
      <c r="B21" s="259"/>
      <c r="C21" s="259"/>
      <c r="D21" s="259"/>
      <c r="E21" s="259"/>
      <c r="F21" s="259"/>
      <c r="G21" s="259"/>
      <c r="H21" s="259"/>
      <c r="I21" s="259"/>
    </row>
    <row r="22" spans="1:9" x14ac:dyDescent="0.2">
      <c r="A22" s="260"/>
    </row>
    <row r="23" spans="1:9" x14ac:dyDescent="0.2">
      <c r="A23" s="261" t="s">
        <v>319</v>
      </c>
      <c r="B23" s="261"/>
      <c r="C23" s="261"/>
      <c r="D23" s="261"/>
      <c r="E23" s="261"/>
      <c r="F23" s="261"/>
      <c r="G23" s="261"/>
      <c r="H23" s="261"/>
      <c r="I23" s="261"/>
    </row>
    <row r="24" spans="1:9" ht="33" customHeight="1" x14ac:dyDescent="0.2">
      <c r="A24" s="259" t="s">
        <v>320</v>
      </c>
      <c r="B24" s="259"/>
      <c r="C24" s="259"/>
      <c r="D24" s="259"/>
      <c r="E24" s="259"/>
      <c r="F24" s="259"/>
      <c r="G24" s="259"/>
      <c r="H24" s="259"/>
      <c r="I24" s="259"/>
    </row>
    <row r="25" spans="1:9" x14ac:dyDescent="0.2">
      <c r="A25" s="261" t="s">
        <v>321</v>
      </c>
      <c r="B25" s="261"/>
      <c r="C25" s="261"/>
      <c r="D25" s="261"/>
      <c r="E25" s="261"/>
      <c r="F25" s="261"/>
      <c r="G25" s="261"/>
      <c r="H25" s="261"/>
      <c r="I25" s="261"/>
    </row>
    <row r="26" spans="1:9" ht="23.25" customHeight="1" x14ac:dyDescent="0.2">
      <c r="A26" s="259" t="s">
        <v>322</v>
      </c>
      <c r="B26" s="259"/>
      <c r="C26" s="259"/>
      <c r="D26" s="259"/>
      <c r="E26" s="259"/>
      <c r="F26" s="259"/>
      <c r="G26" s="259"/>
      <c r="H26" s="259"/>
      <c r="I26" s="259"/>
    </row>
    <row r="27" spans="1:9" ht="38.25" customHeight="1" x14ac:dyDescent="0.2">
      <c r="A27" s="259" t="s">
        <v>323</v>
      </c>
      <c r="B27" s="259"/>
      <c r="C27" s="259"/>
      <c r="D27" s="259"/>
      <c r="E27" s="259"/>
      <c r="F27" s="259"/>
      <c r="G27" s="259"/>
      <c r="H27" s="259"/>
      <c r="I27" s="259"/>
    </row>
    <row r="28" spans="1:9" x14ac:dyDescent="0.2">
      <c r="A28" s="259" t="s">
        <v>324</v>
      </c>
      <c r="B28" s="259"/>
      <c r="C28" s="259"/>
      <c r="D28" s="259"/>
      <c r="E28" s="259"/>
      <c r="F28" s="259"/>
      <c r="G28" s="259"/>
      <c r="H28" s="259"/>
      <c r="I28" s="259"/>
    </row>
    <row r="29" spans="1:9" x14ac:dyDescent="0.2">
      <c r="A29" s="259" t="s">
        <v>325</v>
      </c>
      <c r="B29" s="258"/>
      <c r="C29" s="258"/>
      <c r="D29" s="258"/>
      <c r="E29" s="258"/>
      <c r="F29" s="258"/>
      <c r="G29" s="258"/>
      <c r="H29" s="258"/>
      <c r="I29" s="258"/>
    </row>
    <row r="30" spans="1:9" ht="13.5" thickBot="1" x14ac:dyDescent="0.25">
      <c r="A30" s="262" t="s">
        <v>326</v>
      </c>
      <c r="B30" s="262"/>
      <c r="C30" s="263" t="s">
        <v>327</v>
      </c>
      <c r="D30" s="263" t="s">
        <v>328</v>
      </c>
      <c r="E30" s="264"/>
      <c r="F30" s="264"/>
      <c r="G30" s="265"/>
      <c r="H30" s="265"/>
      <c r="I30" s="265"/>
    </row>
    <row r="31" spans="1:9" ht="15" x14ac:dyDescent="0.2">
      <c r="A31" s="266" t="s">
        <v>329</v>
      </c>
      <c r="B31" s="267"/>
      <c r="C31" s="268">
        <v>16718</v>
      </c>
      <c r="D31" s="268">
        <f>+[1]vanbilančna!B11/1000</f>
        <v>19229.103280000003</v>
      </c>
      <c r="E31" s="264"/>
      <c r="F31" s="269"/>
      <c r="G31" s="265"/>
      <c r="H31" s="265"/>
      <c r="I31" s="265"/>
    </row>
    <row r="32" spans="1:9" ht="15" x14ac:dyDescent="0.2">
      <c r="A32" s="270" t="s">
        <v>330</v>
      </c>
      <c r="B32" s="270"/>
      <c r="C32" s="268">
        <v>20079</v>
      </c>
      <c r="D32" s="268">
        <f>-[1]vanbilančna!B62/1000</f>
        <v>18054.62096</v>
      </c>
      <c r="E32" s="264"/>
      <c r="F32" s="269"/>
      <c r="G32" s="265"/>
      <c r="H32" s="265"/>
      <c r="I32" s="265"/>
    </row>
    <row r="33" spans="1:9" ht="15" x14ac:dyDescent="0.25">
      <c r="A33" s="270" t="s">
        <v>331</v>
      </c>
      <c r="B33" s="270"/>
      <c r="C33" s="268">
        <v>7107</v>
      </c>
      <c r="D33" s="268">
        <f>-[1]vanbilančna!B63/1000</f>
        <v>7306.6193900000007</v>
      </c>
      <c r="E33" s="264"/>
      <c r="F33" s="271"/>
      <c r="G33" s="265"/>
      <c r="H33" s="265"/>
      <c r="I33" s="265"/>
    </row>
    <row r="34" spans="1:9" x14ac:dyDescent="0.2">
      <c r="A34" s="266" t="s">
        <v>332</v>
      </c>
      <c r="B34" s="267"/>
      <c r="C34" s="272">
        <v>128</v>
      </c>
      <c r="D34" s="268">
        <f>+[1]vanbilančna!B16/1000</f>
        <v>156.54444000000001</v>
      </c>
      <c r="E34" s="264"/>
      <c r="F34" s="264"/>
      <c r="G34" s="265"/>
      <c r="H34" s="265"/>
      <c r="I34" s="265"/>
    </row>
    <row r="35" spans="1:9" ht="13.5" thickBot="1" x14ac:dyDescent="0.25">
      <c r="A35" s="266" t="s">
        <v>333</v>
      </c>
      <c r="B35" s="267"/>
      <c r="C35" s="273">
        <v>33</v>
      </c>
      <c r="D35" s="274">
        <f>+[1]vanbilančna!B6/1000</f>
        <v>33.180699999999995</v>
      </c>
      <c r="E35" s="264"/>
      <c r="F35" s="264"/>
      <c r="G35" s="265"/>
      <c r="H35" s="265"/>
      <c r="I35" s="265"/>
    </row>
    <row r="36" spans="1:9" ht="13.5" thickBot="1" x14ac:dyDescent="0.25">
      <c r="A36" s="270" t="s">
        <v>334</v>
      </c>
      <c r="B36" s="270"/>
      <c r="C36" s="273">
        <v>-281</v>
      </c>
      <c r="D36" s="275">
        <f>-212590.71/1000</f>
        <v>-212.59071</v>
      </c>
      <c r="E36" s="264"/>
      <c r="F36" s="264"/>
    </row>
    <row r="37" spans="1:9" ht="13.5" thickBot="1" x14ac:dyDescent="0.25">
      <c r="A37" s="276" t="s">
        <v>335</v>
      </c>
      <c r="B37" s="277"/>
      <c r="C37" s="278">
        <v>43784</v>
      </c>
      <c r="D37" s="278">
        <f>SUM(D31:D36)</f>
        <v>44567.478060000001</v>
      </c>
    </row>
    <row r="38" spans="1:9" x14ac:dyDescent="0.2">
      <c r="A38" s="261" t="s">
        <v>336</v>
      </c>
      <c r="B38" s="261"/>
      <c r="C38" s="261"/>
      <c r="D38" s="261"/>
      <c r="E38" s="261"/>
      <c r="F38" s="261"/>
      <c r="G38" s="261"/>
      <c r="H38" s="261"/>
      <c r="I38" s="261"/>
    </row>
    <row r="39" spans="1:9" x14ac:dyDescent="0.2">
      <c r="A39" s="279" t="s">
        <v>337</v>
      </c>
      <c r="B39" s="279"/>
      <c r="C39" s="279"/>
      <c r="D39" s="279"/>
      <c r="E39" s="279"/>
      <c r="F39" s="280"/>
      <c r="G39" s="280"/>
      <c r="H39" s="280"/>
      <c r="I39" s="280"/>
    </row>
    <row r="40" spans="1:9" x14ac:dyDescent="0.2">
      <c r="A40" s="281" t="s">
        <v>4</v>
      </c>
      <c r="B40" s="282" t="s">
        <v>326</v>
      </c>
      <c r="C40" s="282"/>
      <c r="D40" s="282"/>
      <c r="E40" s="282"/>
      <c r="F40" s="280"/>
      <c r="G40" s="280"/>
      <c r="H40" s="280"/>
      <c r="I40" s="280"/>
    </row>
    <row r="41" spans="1:9" x14ac:dyDescent="0.2">
      <c r="A41" s="281" t="s">
        <v>338</v>
      </c>
      <c r="B41" s="281"/>
      <c r="C41" s="280"/>
      <c r="D41" s="280"/>
      <c r="E41" s="280"/>
      <c r="F41" s="280"/>
    </row>
    <row r="42" spans="1:9" ht="24" x14ac:dyDescent="0.2">
      <c r="A42" s="283"/>
      <c r="B42" s="280" t="s">
        <v>194</v>
      </c>
      <c r="C42" s="280" t="s">
        <v>190</v>
      </c>
    </row>
    <row r="43" spans="1:9" ht="24" x14ac:dyDescent="0.2">
      <c r="A43" s="284"/>
      <c r="B43" s="285" t="s">
        <v>339</v>
      </c>
      <c r="C43" s="280" t="s">
        <v>340</v>
      </c>
    </row>
    <row r="44" spans="1:9" x14ac:dyDescent="0.2">
      <c r="A44" s="281" t="s">
        <v>338</v>
      </c>
      <c r="B44" s="280"/>
      <c r="C44" s="280"/>
    </row>
    <row r="45" spans="1:9" x14ac:dyDescent="0.2">
      <c r="A45" s="286" t="s">
        <v>341</v>
      </c>
      <c r="B45" s="287">
        <f>+'[1]rdg i bilanca'!D9</f>
        <v>2098622.75</v>
      </c>
      <c r="C45" s="287">
        <f>+'[1]rdg i bilanca'!K9</f>
        <v>1808179.01</v>
      </c>
    </row>
    <row r="46" spans="1:9" x14ac:dyDescent="0.2">
      <c r="A46" s="286" t="s">
        <v>342</v>
      </c>
      <c r="B46" s="287">
        <f>+'[1]rdg i bilanca'!D10</f>
        <v>173266.94999999998</v>
      </c>
      <c r="C46" s="287">
        <f>+'[1]rdg i bilanca'!K10</f>
        <v>147647.35</v>
      </c>
    </row>
    <row r="47" spans="1:9" x14ac:dyDescent="0.2">
      <c r="A47" s="286" t="s">
        <v>343</v>
      </c>
      <c r="B47" s="287">
        <f>+'[1]rdg i bilanca'!D11</f>
        <v>1642437.25</v>
      </c>
      <c r="C47" s="287">
        <f>+'[1]rdg i bilanca'!K11</f>
        <v>1963710.9</v>
      </c>
    </row>
    <row r="48" spans="1:9" x14ac:dyDescent="0.2">
      <c r="A48" s="286" t="s">
        <v>344</v>
      </c>
      <c r="B48" s="287">
        <f>+'[1]rdg i bilanca'!D12</f>
        <v>507445.58</v>
      </c>
      <c r="C48" s="287">
        <f>+'[1]rdg i bilanca'!K12</f>
        <v>632732.67000000004</v>
      </c>
    </row>
    <row r="49" spans="1:3" x14ac:dyDescent="0.2">
      <c r="A49" s="286" t="s">
        <v>345</v>
      </c>
      <c r="B49" s="287">
        <f>+'[1]rdg i bilanca'!D13</f>
        <v>2713189.82</v>
      </c>
      <c r="C49" s="287">
        <f>+'[1]rdg i bilanca'!K13</f>
        <v>2079680.57</v>
      </c>
    </row>
    <row r="50" spans="1:3" x14ac:dyDescent="0.2">
      <c r="A50" s="288" t="s">
        <v>165</v>
      </c>
      <c r="B50" s="289">
        <f>SUM(B45:B49)</f>
        <v>7134962.3499999996</v>
      </c>
      <c r="C50" s="289">
        <f>SUM(C45:C49)</f>
        <v>6631950.5</v>
      </c>
    </row>
    <row r="51" spans="1:3" x14ac:dyDescent="0.2">
      <c r="A51" s="281" t="s">
        <v>346</v>
      </c>
      <c r="B51" s="280"/>
      <c r="C51" s="280"/>
    </row>
    <row r="52" spans="1:3" x14ac:dyDescent="0.2">
      <c r="A52" s="290" t="s">
        <v>341</v>
      </c>
      <c r="B52" s="287">
        <f>+'[1]rdg i bilanca'!D17</f>
        <v>-79409.179999999993</v>
      </c>
      <c r="C52" s="287">
        <f>+'[1]rdg i bilanca'!K17</f>
        <v>-150740.53999999998</v>
      </c>
    </row>
    <row r="53" spans="1:3" x14ac:dyDescent="0.2">
      <c r="A53" s="290" t="s">
        <v>342</v>
      </c>
      <c r="B53" s="287">
        <f>+'[1]rdg i bilanca'!D18</f>
        <v>-110454.73999999999</v>
      </c>
      <c r="C53" s="287">
        <f>+'[1]rdg i bilanca'!K18</f>
        <v>-89693.3</v>
      </c>
    </row>
    <row r="54" spans="1:3" x14ac:dyDescent="0.2">
      <c r="A54" s="290" t="s">
        <v>343</v>
      </c>
      <c r="B54" s="287">
        <f>+'[1]rdg i bilanca'!D19</f>
        <v>-704364.34</v>
      </c>
      <c r="C54" s="287">
        <f>+'[1]rdg i bilanca'!K19</f>
        <v>-980671.40999999992</v>
      </c>
    </row>
    <row r="55" spans="1:3" x14ac:dyDescent="0.2">
      <c r="A55" s="290" t="s">
        <v>345</v>
      </c>
      <c r="B55" s="287">
        <f>+'[1]rdg i bilanca'!D20</f>
        <v>-15254.77</v>
      </c>
      <c r="C55" s="287">
        <f>+'[1]rdg i bilanca'!K20</f>
        <v>-12659.62</v>
      </c>
    </row>
    <row r="56" spans="1:3" x14ac:dyDescent="0.2">
      <c r="A56" s="288" t="s">
        <v>165</v>
      </c>
      <c r="B56" s="289">
        <f>SUM(B52:B55)</f>
        <v>-909483.03</v>
      </c>
      <c r="C56" s="289">
        <f>SUM(C52:C55)</f>
        <v>-1233764.8700000001</v>
      </c>
    </row>
    <row r="57" spans="1:3" x14ac:dyDescent="0.2">
      <c r="A57" s="281" t="s">
        <v>347</v>
      </c>
      <c r="B57" s="280"/>
      <c r="C57" s="280"/>
    </row>
    <row r="58" spans="1:3" x14ac:dyDescent="0.2">
      <c r="A58" s="286" t="s">
        <v>348</v>
      </c>
      <c r="B58" s="291">
        <f>+'[1]rdg i bilanca'!D24</f>
        <v>676688.86</v>
      </c>
      <c r="C58" s="291">
        <f>+'[1]rdg i bilanca'!K24</f>
        <v>699095.9</v>
      </c>
    </row>
    <row r="59" spans="1:3" x14ac:dyDescent="0.2">
      <c r="A59" s="286" t="s">
        <v>349</v>
      </c>
      <c r="B59" s="291">
        <f>+'[1]rdg i bilanca'!D25+'[1]ikb upiti'!E73</f>
        <v>675091.7</v>
      </c>
      <c r="C59" s="291">
        <f>+'[1]rdg i bilanca'!K25+'[1]ikb upiti'!O73</f>
        <v>731833.2699999999</v>
      </c>
    </row>
    <row r="60" spans="1:3" x14ac:dyDescent="0.2">
      <c r="A60" s="288" t="s">
        <v>165</v>
      </c>
      <c r="B60" s="292">
        <f>+B59+B58</f>
        <v>1351780.56</v>
      </c>
      <c r="C60" s="292">
        <f>+C59+C58</f>
        <v>1430929.17</v>
      </c>
    </row>
    <row r="61" spans="1:3" x14ac:dyDescent="0.2">
      <c r="A61" s="281" t="s">
        <v>350</v>
      </c>
      <c r="B61" s="280"/>
      <c r="C61" s="280"/>
    </row>
    <row r="62" spans="1:3" x14ac:dyDescent="0.2">
      <c r="A62" s="286" t="s">
        <v>351</v>
      </c>
      <c r="B62" s="291">
        <f>+'[1]rdg i bilanca'!D29</f>
        <v>-50516.38</v>
      </c>
      <c r="C62" s="291">
        <f>+'[1]rdg i bilanca'!K29</f>
        <v>-51221.09</v>
      </c>
    </row>
    <row r="63" spans="1:3" x14ac:dyDescent="0.2">
      <c r="A63" s="286" t="s">
        <v>352</v>
      </c>
      <c r="B63" s="291">
        <f>+'[1]rdg i bilanca'!D30</f>
        <v>-15651.04</v>
      </c>
      <c r="C63" s="291">
        <f>+'[1]rdg i bilanca'!K30</f>
        <v>-15972.44</v>
      </c>
    </row>
    <row r="64" spans="1:3" x14ac:dyDescent="0.2">
      <c r="A64" s="286" t="s">
        <v>353</v>
      </c>
      <c r="B64" s="291">
        <f>+'[1]rdg i bilanca'!D31</f>
        <v>-91358.02</v>
      </c>
      <c r="C64" s="291">
        <f>+'[1]rdg i bilanca'!K31</f>
        <v>-97621.18</v>
      </c>
    </row>
    <row r="65" spans="1:3" x14ac:dyDescent="0.2">
      <c r="A65" s="286" t="s">
        <v>354</v>
      </c>
      <c r="B65" s="291">
        <f>+'[1]rdg i bilanca'!D32</f>
        <v>-4338.4399999999996</v>
      </c>
      <c r="C65" s="291">
        <f>+'[1]rdg i bilanca'!K32</f>
        <v>-19052.23</v>
      </c>
    </row>
    <row r="66" spans="1:3" x14ac:dyDescent="0.2">
      <c r="A66" s="288" t="s">
        <v>165</v>
      </c>
      <c r="B66" s="292">
        <f>+B65+B64+B63+B62</f>
        <v>-161863.88</v>
      </c>
      <c r="C66" s="292">
        <f>+C65+C64+C63+C62</f>
        <v>-183866.93999999997</v>
      </c>
    </row>
    <row r="67" spans="1:3" x14ac:dyDescent="0.2">
      <c r="A67" s="293" t="s">
        <v>355</v>
      </c>
      <c r="B67" s="280"/>
      <c r="C67" s="280"/>
    </row>
    <row r="68" spans="1:3" x14ac:dyDescent="0.2">
      <c r="A68" s="294" t="s">
        <v>356</v>
      </c>
      <c r="B68" s="295">
        <f>+'[1]rdg i bilanca'!D36</f>
        <v>-1667316.3</v>
      </c>
      <c r="C68" s="295">
        <f>+'[1]rdg i bilanca'!K36</f>
        <v>-1877624.3</v>
      </c>
    </row>
    <row r="69" spans="1:3" x14ac:dyDescent="0.2">
      <c r="A69" s="294" t="s">
        <v>357</v>
      </c>
      <c r="B69" s="295">
        <f>+'[1]rdg i bilanca'!D37+13000</f>
        <v>-935955.91</v>
      </c>
      <c r="C69" s="295">
        <f>+'[1]rdg i bilanca'!K37-45000</f>
        <v>-1069869.51</v>
      </c>
    </row>
    <row r="70" spans="1:3" x14ac:dyDescent="0.2">
      <c r="A70" s="294" t="s">
        <v>358</v>
      </c>
      <c r="B70" s="295">
        <f>+'[1]ikb upiti'!D44</f>
        <v>0</v>
      </c>
      <c r="C70" s="295">
        <f>+'[1]rdg i bilanca'!F38</f>
        <v>0</v>
      </c>
    </row>
    <row r="71" spans="1:3" x14ac:dyDescent="0.2">
      <c r="A71" s="294" t="s">
        <v>80</v>
      </c>
      <c r="B71" s="295">
        <v>-147533</v>
      </c>
      <c r="C71" s="295">
        <v>-147079</v>
      </c>
    </row>
    <row r="72" spans="1:3" x14ac:dyDescent="0.2">
      <c r="A72" s="288" t="s">
        <v>165</v>
      </c>
      <c r="B72" s="296">
        <f>+B71+B70+B69+B68</f>
        <v>-2750805.21</v>
      </c>
      <c r="C72" s="296">
        <f>+C71+C70+C69+C68</f>
        <v>-3094572.81</v>
      </c>
    </row>
    <row r="73" spans="1:3" x14ac:dyDescent="0.2">
      <c r="A73" s="297"/>
      <c r="B73" s="280"/>
      <c r="C73" s="280"/>
    </row>
    <row r="74" spans="1:3" x14ac:dyDescent="0.2">
      <c r="A74" s="293" t="s">
        <v>359</v>
      </c>
      <c r="B74" s="298">
        <f>+'[1]ikb upiti'!E183</f>
        <v>3836360.36</v>
      </c>
      <c r="C74" s="298">
        <f>+'[1]ikb upiti'!O183</f>
        <v>3602388.28</v>
      </c>
    </row>
    <row r="75" spans="1:3" x14ac:dyDescent="0.2">
      <c r="A75" s="299" t="s">
        <v>360</v>
      </c>
      <c r="B75" s="300">
        <f>+B74/148000</f>
        <v>25.921353783783783</v>
      </c>
      <c r="C75" s="300">
        <f>+C74/148000</f>
        <v>24.340461351351351</v>
      </c>
    </row>
    <row r="76" spans="1:3" x14ac:dyDescent="0.2">
      <c r="A76" s="299" t="s">
        <v>361</v>
      </c>
      <c r="B76" s="300">
        <f>+B75</f>
        <v>25.921353783783783</v>
      </c>
      <c r="C76" s="300">
        <f>+C75</f>
        <v>24.340461351351351</v>
      </c>
    </row>
    <row r="77" spans="1:3" ht="15" x14ac:dyDescent="0.2">
      <c r="A77" s="301"/>
      <c r="B77" s="302"/>
      <c r="C77" s="303"/>
    </row>
    <row r="78" spans="1:3" ht="24" x14ac:dyDescent="0.2">
      <c r="A78" s="304" t="s">
        <v>362</v>
      </c>
      <c r="B78" s="305" t="s">
        <v>327</v>
      </c>
      <c r="C78" s="305" t="s">
        <v>328</v>
      </c>
    </row>
    <row r="79" spans="1:3" x14ac:dyDescent="0.2">
      <c r="A79" s="306" t="s">
        <v>363</v>
      </c>
      <c r="B79" s="307">
        <f>-[1]bilanca!H2</f>
        <v>18017132.48</v>
      </c>
      <c r="C79" s="307">
        <f>-[1]bilanca!I2</f>
        <v>18122917.079999998</v>
      </c>
    </row>
    <row r="80" spans="1:3" x14ac:dyDescent="0.2">
      <c r="A80" s="306" t="s">
        <v>364</v>
      </c>
      <c r="B80" s="307">
        <f>-[1]bilanca!H32-[1]bilanca!H42</f>
        <v>191282697.65000001</v>
      </c>
      <c r="C80" s="307">
        <f>-[1]bilanca!I32-[1]bilanca!I42</f>
        <v>197738588.28999999</v>
      </c>
    </row>
    <row r="81" spans="1:9" x14ac:dyDescent="0.2">
      <c r="A81" s="306" t="s">
        <v>365</v>
      </c>
      <c r="B81" s="307">
        <f>-[1]bilanca!H14</f>
        <v>173733385.19</v>
      </c>
      <c r="C81" s="307">
        <f>-[1]bilanca!I14</f>
        <v>175387788.62</v>
      </c>
    </row>
    <row r="82" spans="1:9" x14ac:dyDescent="0.2">
      <c r="A82" s="306" t="s">
        <v>366</v>
      </c>
      <c r="B82" s="307">
        <f>-[1]bilanca!H23</f>
        <v>14463980.210000001</v>
      </c>
      <c r="C82" s="307">
        <f>-[1]bilanca!I23</f>
        <v>15150449.92</v>
      </c>
    </row>
    <row r="83" spans="1:9" x14ac:dyDescent="0.2">
      <c r="A83" s="306" t="s">
        <v>367</v>
      </c>
      <c r="B83" s="307"/>
      <c r="C83" s="307"/>
      <c r="D83" s="280"/>
      <c r="F83" s="280"/>
      <c r="G83" s="280"/>
    </row>
    <row r="84" spans="1:9" x14ac:dyDescent="0.2">
      <c r="A84" s="306" t="s">
        <v>368</v>
      </c>
      <c r="B84" s="307">
        <f>-[1]bilanca!H3</f>
        <v>300463446.16000003</v>
      </c>
      <c r="C84" s="307">
        <f>-[1]bilanca!I3</f>
        <v>290735199.73000002</v>
      </c>
      <c r="D84" s="308"/>
      <c r="E84" s="308"/>
      <c r="F84" s="280"/>
      <c r="G84" s="280"/>
    </row>
    <row r="85" spans="1:9" x14ac:dyDescent="0.2">
      <c r="A85" s="288" t="s">
        <v>165</v>
      </c>
      <c r="B85" s="309">
        <f>SUM(B79:B84)</f>
        <v>697960641.69000006</v>
      </c>
      <c r="C85" s="309">
        <f>SUM(C79:C84)</f>
        <v>697134943.6400001</v>
      </c>
      <c r="D85" s="310"/>
      <c r="F85" s="280"/>
      <c r="G85" s="280"/>
    </row>
    <row r="86" spans="1:9" x14ac:dyDescent="0.2">
      <c r="A86" s="281" t="s">
        <v>369</v>
      </c>
      <c r="B86" s="311"/>
      <c r="C86" s="311"/>
      <c r="D86" s="280"/>
      <c r="F86" s="280"/>
      <c r="G86" s="280"/>
    </row>
    <row r="87" spans="1:9" x14ac:dyDescent="0.2">
      <c r="A87" s="312" t="s">
        <v>363</v>
      </c>
      <c r="B87" s="307">
        <f>+[1]bilanca!H129+[1]bilanca!H68</f>
        <v>5159130.29</v>
      </c>
      <c r="C87" s="307">
        <f>+[1]bilanca!I129+[1]bilanca!I68</f>
        <v>5099912.8099999996</v>
      </c>
      <c r="D87" s="280"/>
      <c r="F87" s="280"/>
      <c r="G87" s="280"/>
    </row>
    <row r="88" spans="1:9" x14ac:dyDescent="0.2">
      <c r="A88" s="312" t="s">
        <v>364</v>
      </c>
      <c r="B88" s="307">
        <f>+[1]bilanca!H110+[1]bilanca!H115</f>
        <v>526170918.06</v>
      </c>
      <c r="C88" s="307">
        <f>+[1]bilanca!I110+[1]bilanca!I115</f>
        <v>521436180.88</v>
      </c>
      <c r="D88" s="280"/>
      <c r="F88" s="280"/>
      <c r="G88" s="280"/>
    </row>
    <row r="89" spans="1:9" x14ac:dyDescent="0.2">
      <c r="A89" s="312" t="s">
        <v>365</v>
      </c>
      <c r="B89" s="307">
        <f>+[1]bilanca!H82</f>
        <v>135831052.53999999</v>
      </c>
      <c r="C89" s="307">
        <f>+[1]bilanca!I82</f>
        <v>133218264.39</v>
      </c>
      <c r="D89" s="280"/>
    </row>
    <row r="90" spans="1:9" x14ac:dyDescent="0.2">
      <c r="A90" s="312" t="s">
        <v>366</v>
      </c>
      <c r="B90" s="307">
        <f>+[1]bilanca!H96</f>
        <v>41062311.829999998</v>
      </c>
      <c r="C90" s="307">
        <f>+[1]bilanca!I96</f>
        <v>41214837.25</v>
      </c>
      <c r="D90" s="280"/>
      <c r="F90" s="280"/>
      <c r="G90" s="280"/>
    </row>
    <row r="91" spans="1:9" x14ac:dyDescent="0.2">
      <c r="A91" s="288" t="s">
        <v>165</v>
      </c>
      <c r="B91" s="309">
        <f>SUM(B87:B90)</f>
        <v>708223412.72000003</v>
      </c>
      <c r="C91" s="309">
        <f>SUM(C87:C90)</f>
        <v>700969195.33000004</v>
      </c>
      <c r="D91" s="310"/>
      <c r="F91" s="313"/>
      <c r="G91" s="280"/>
    </row>
    <row r="92" spans="1:9" x14ac:dyDescent="0.2">
      <c r="A92" s="297" t="s">
        <v>370</v>
      </c>
      <c r="B92" s="297"/>
      <c r="C92" s="297"/>
      <c r="H92" s="280"/>
      <c r="I92" s="280"/>
    </row>
    <row r="93" spans="1:9" x14ac:dyDescent="0.2">
      <c r="G93" s="314"/>
    </row>
    <row r="94" spans="1:9" x14ac:dyDescent="0.2">
      <c r="A94" s="315" t="s">
        <v>371</v>
      </c>
      <c r="B94" s="280"/>
      <c r="C94" s="280"/>
      <c r="D94" s="280"/>
      <c r="E94" s="280"/>
      <c r="G94" s="314"/>
      <c r="H94" s="280"/>
      <c r="I94" s="280"/>
    </row>
    <row r="95" spans="1:9" ht="15" x14ac:dyDescent="0.2">
      <c r="A95" s="316" t="s">
        <v>372</v>
      </c>
      <c r="B95" s="316"/>
      <c r="C95" s="316"/>
      <c r="D95" s="316"/>
      <c r="E95" s="316"/>
      <c r="G95" s="314"/>
      <c r="H95" s="280"/>
      <c r="I95" s="280"/>
    </row>
    <row r="96" spans="1:9" ht="39" thickBot="1" x14ac:dyDescent="0.25">
      <c r="A96" s="317" t="s">
        <v>373</v>
      </c>
      <c r="B96" s="318" t="s">
        <v>374</v>
      </c>
      <c r="C96" s="318" t="s">
        <v>375</v>
      </c>
      <c r="D96" s="319" t="s">
        <v>376</v>
      </c>
      <c r="E96" s="319" t="s">
        <v>377</v>
      </c>
      <c r="G96" s="314"/>
    </row>
    <row r="97" spans="1:9" x14ac:dyDescent="0.2">
      <c r="A97" s="320" t="s">
        <v>378</v>
      </c>
      <c r="B97" s="321">
        <f>+'[2]rdg 03 2025 SEGMENTI'!C4-440702</f>
        <v>1983711.96</v>
      </c>
      <c r="C97" s="321">
        <v>1935704</v>
      </c>
      <c r="D97" s="321">
        <f>+'[2]rdg 03 2025 SEGMENTI'!E4+'[2]rdg 03 2025 SEGMENTI'!$F$4</f>
        <v>2712534.55</v>
      </c>
      <c r="E97" s="321">
        <f>+D97+C97+B97</f>
        <v>6631950.5099999998</v>
      </c>
      <c r="G97" s="314"/>
      <c r="H97" s="314"/>
    </row>
    <row r="98" spans="1:9" x14ac:dyDescent="0.2">
      <c r="A98" s="320" t="s">
        <v>379</v>
      </c>
      <c r="B98" s="322">
        <v>-957173</v>
      </c>
      <c r="C98" s="322">
        <v>-261395</v>
      </c>
      <c r="D98" s="322">
        <f>+'[2]rdg 03 2025 SEGMENTI'!E33+'[2]rdg 03 2025 SEGMENTI'!$F$33</f>
        <v>-16186.64</v>
      </c>
      <c r="E98" s="322">
        <f>SUM(B98:D98)</f>
        <v>-1234754.6399999999</v>
      </c>
      <c r="G98" s="314"/>
      <c r="H98" s="323"/>
    </row>
    <row r="99" spans="1:9" x14ac:dyDescent="0.2">
      <c r="A99" s="320" t="s">
        <v>380</v>
      </c>
      <c r="B99" s="322">
        <f>+[2]rezervacije!C21</f>
        <v>-20085.493828764847</v>
      </c>
      <c r="C99" s="321">
        <f>+[2]rezervacije!D21-241</f>
        <v>786394.35748992767</v>
      </c>
      <c r="D99" s="321">
        <f>+[2]rezervacije!E21</f>
        <v>1905.8221355550386</v>
      </c>
      <c r="E99" s="321">
        <f>SUM(B99:D99)</f>
        <v>768214.68579671788</v>
      </c>
      <c r="G99" s="323"/>
    </row>
    <row r="100" spans="1:9" x14ac:dyDescent="0.2">
      <c r="A100" s="320" t="s">
        <v>381</v>
      </c>
      <c r="B100" s="321">
        <f>+'[2]rdg 03 2025 SEGMENTI'!C56-703626</f>
        <v>539990.1399999999</v>
      </c>
      <c r="C100" s="321">
        <v>730027</v>
      </c>
      <c r="D100" s="321">
        <f>+'[2]rdg 03 2025 SEGMENTI'!E56+'[2]rdg 03 2025 SEGMENTI'!$F$56</f>
        <v>42101.52</v>
      </c>
      <c r="E100" s="321">
        <f>+D100+C100+B100</f>
        <v>1312118.6599999999</v>
      </c>
      <c r="G100" s="324"/>
    </row>
    <row r="101" spans="1:9" x14ac:dyDescent="0.2">
      <c r="A101" s="320" t="s">
        <v>382</v>
      </c>
      <c r="B101" s="322">
        <f>-183867*41%</f>
        <v>-75385.47</v>
      </c>
      <c r="C101" s="322">
        <v>-102295</v>
      </c>
      <c r="D101" s="322">
        <v>-6187</v>
      </c>
      <c r="E101" s="322">
        <f>+D101+C101+B101</f>
        <v>-183867.47</v>
      </c>
      <c r="F101" s="323"/>
      <c r="G101" s="323"/>
    </row>
    <row r="102" spans="1:9" x14ac:dyDescent="0.2">
      <c r="A102" s="320" t="s">
        <v>383</v>
      </c>
      <c r="B102" s="321">
        <f>+'[2]rdg 03 2025 SEGMENTI'!$C$142</f>
        <v>24761.7</v>
      </c>
      <c r="C102" s="321">
        <f>+'[2]rdg 03 2025 SEGMENTI'!$D$142</f>
        <v>216.3</v>
      </c>
      <c r="D102" s="321">
        <f>+'[2]rdg 03 2025 SEGMENTI'!$F$142+'[2]rdg 03 2025 SEGMENTI'!$E$142</f>
        <v>16975.95</v>
      </c>
      <c r="E102" s="321">
        <f>+D102+B102+C102</f>
        <v>41953.950000000004</v>
      </c>
      <c r="G102" s="323"/>
    </row>
    <row r="103" spans="1:9" x14ac:dyDescent="0.2">
      <c r="A103" s="320" t="s">
        <v>384</v>
      </c>
      <c r="B103" s="322">
        <f>-[2]kadrovi!$D$28</f>
        <v>-445533.44858888153</v>
      </c>
      <c r="C103" s="322">
        <f>-[2]kadrovi!$C$28-[2]kadrovi!$E$28</f>
        <v>-424105.8770243394</v>
      </c>
      <c r="D103" s="322">
        <f>-[2]kadrovi!$F$28</f>
        <v>-1007984.9743867791</v>
      </c>
      <c r="E103" s="322">
        <f>+D103+C103+B103</f>
        <v>-1877624.3000000003</v>
      </c>
      <c r="G103" s="323"/>
      <c r="H103" s="324"/>
    </row>
    <row r="104" spans="1:9" x14ac:dyDescent="0.2">
      <c r="A104" s="320" t="s">
        <v>385</v>
      </c>
      <c r="B104" s="322">
        <f>+'[2]rdg 03 2025 SEGMENTI'!$C$86-'[2]rdg 03 2025 SEGMENTI'!$C$87+91349</f>
        <v>-366127.6</v>
      </c>
      <c r="C104" s="322">
        <v>-201946</v>
      </c>
      <c r="D104" s="322">
        <f>+'[2]rdg 03 2025 SEGMENTI'!$E$86+'[2]rdg 03 2025 SEGMENTI'!$F$86-'[2]rdg 03 2025 SEGMENTI'!$F$87-'[2]rdg 03 2025 SEGMENTI'!$E$87+100000</f>
        <v>-325994.34999999998</v>
      </c>
      <c r="E104" s="322">
        <f>+D104+C104+B104</f>
        <v>-894067.95</v>
      </c>
      <c r="F104" s="321"/>
      <c r="G104" s="314"/>
      <c r="H104" s="323"/>
    </row>
    <row r="105" spans="1:9" x14ac:dyDescent="0.2">
      <c r="A105" s="320" t="s">
        <v>386</v>
      </c>
      <c r="B105" s="322">
        <f>+'[2]rdg 03 2025 SEGMENTI'!C135+20000</f>
        <v>-53748.81</v>
      </c>
      <c r="C105" s="322">
        <f>+'[2]rdg 03 2025 SEGMENTI'!D135-20000</f>
        <v>-20797.810000000001</v>
      </c>
      <c r="D105" s="322">
        <f>+'[2]rdg 03 2025 SEGMENTI'!E135+'[2]rdg 03 2025 SEGMENTI'!$F$135</f>
        <v>-60070.29</v>
      </c>
      <c r="E105" s="322">
        <f>+D105+C105+B105</f>
        <v>-134616.91</v>
      </c>
      <c r="G105" s="314"/>
    </row>
    <row r="106" spans="1:9" x14ac:dyDescent="0.2">
      <c r="A106" s="320" t="s">
        <v>387</v>
      </c>
      <c r="B106" s="322">
        <f>+'[2]rdg 03 2025 SEGMENTI'!$C$138</f>
        <v>-95563.18</v>
      </c>
      <c r="C106" s="322">
        <f>+'[2]rdg 03 2025 SEGMENTI'!$D$138</f>
        <v>-249.32</v>
      </c>
      <c r="D106" s="322">
        <f>+'[2]rdg 03 2025 SEGMENTI'!$E$138+'[2]rdg 03 2025 SEGMENTI'!$F$138</f>
        <v>-34988.730000000003</v>
      </c>
      <c r="E106" s="322">
        <f>+D106+C106+B106</f>
        <v>-130801.23</v>
      </c>
      <c r="F106" s="314"/>
      <c r="G106" s="325"/>
    </row>
    <row r="107" spans="1:9" x14ac:dyDescent="0.2">
      <c r="A107" s="320" t="s">
        <v>388</v>
      </c>
      <c r="B107" s="321">
        <f>+'[2]rdg 03 2025 SEGMENTI'!C75+'[2]rdg 03 2025 SEGMENTI'!C150</f>
        <v>418195.33999999997</v>
      </c>
      <c r="C107" s="322">
        <f>+'[2]rdg 03 2025 SEGMENTI'!D75+'[2]rdg 03 2025 SEGMENTI'!D150</f>
        <v>-2043.57</v>
      </c>
      <c r="D107" s="322">
        <f>+'[2]rdg 03 2025 SEGMENTI'!E75+'[2]rdg 03 2025 SEGMENTI'!E150+'[2]rdg 03 2025 SEGMENTI'!$F$76+'[2]rdg 03 2025 SEGMENTI'!$F$150</f>
        <v>-320337.11</v>
      </c>
      <c r="E107" s="326">
        <f>+D107+C107+B107</f>
        <v>95814.659999999974</v>
      </c>
      <c r="F107" s="327"/>
      <c r="G107" s="325"/>
    </row>
    <row r="108" spans="1:9" x14ac:dyDescent="0.2">
      <c r="A108" s="320" t="s">
        <v>389</v>
      </c>
      <c r="B108" s="321">
        <f>+B107+B106+B105+B104+B103+B102+B99+B98+B97+B100+B101</f>
        <v>953042.13758235355</v>
      </c>
      <c r="C108" s="321">
        <f t="shared" ref="C108:E108" si="0">+C107+C106+C105+C104+C103+C102+C99+C98+C97+C100+C101</f>
        <v>2439509.0804655883</v>
      </c>
      <c r="D108" s="321">
        <f t="shared" si="0"/>
        <v>1001768.7477487759</v>
      </c>
      <c r="E108" s="321">
        <f t="shared" si="0"/>
        <v>4394319.9657967184</v>
      </c>
      <c r="F108" s="328"/>
      <c r="G108" s="329"/>
    </row>
    <row r="109" spans="1:9" x14ac:dyDescent="0.2">
      <c r="A109" s="330"/>
      <c r="B109" s="326"/>
      <c r="C109" s="326"/>
      <c r="D109" s="326"/>
      <c r="E109" s="326"/>
      <c r="F109" s="331"/>
      <c r="G109" s="331"/>
    </row>
    <row r="110" spans="1:9" x14ac:dyDescent="0.2">
      <c r="A110" s="330" t="s">
        <v>390</v>
      </c>
      <c r="B110" s="321">
        <f>-'[2]bilanca 03 2025 SEGMENTI'!C2</f>
        <v>233374533.65000001</v>
      </c>
      <c r="C110" s="321">
        <f>-'[2]bilanca 03 2025 SEGMENTI'!D2</f>
        <v>147069104.38</v>
      </c>
      <c r="D110" s="321">
        <f>-'[2]bilanca 03 2025 SEGMENTI'!E2-'[2]bilanca 03 2025 SEGMENTI'!$F$2</f>
        <v>404899772.58999997</v>
      </c>
      <c r="E110" s="321">
        <f>+D110+C110+B110</f>
        <v>785343410.62</v>
      </c>
      <c r="F110" s="331"/>
      <c r="G110" s="331"/>
    </row>
    <row r="111" spans="1:9" x14ac:dyDescent="0.2">
      <c r="A111" s="330" t="s">
        <v>391</v>
      </c>
      <c r="B111" s="321">
        <f>+'[2]bilanca 03 2025 SEGMENTI'!C106</f>
        <v>519166393.83999997</v>
      </c>
      <c r="C111" s="321">
        <f>+'[2]bilanca 03 2025 SEGMENTI'!D106</f>
        <v>179052289.80000001</v>
      </c>
      <c r="D111" s="321">
        <f>+'[2]bilanca 03 2025 SEGMENTI'!E106+'[2]bilanca 03 2025 SEGMENTI'!$F$106</f>
        <v>10951370.470000001</v>
      </c>
      <c r="E111" s="321">
        <f>+D111+C111+B111</f>
        <v>709170054.11000001</v>
      </c>
      <c r="F111" s="280"/>
      <c r="G111" s="280"/>
      <c r="H111" s="327"/>
    </row>
    <row r="112" spans="1:9" ht="44.25" customHeight="1" x14ac:dyDescent="0.2">
      <c r="A112" s="259" t="s">
        <v>392</v>
      </c>
      <c r="B112" s="259"/>
      <c r="C112" s="259"/>
      <c r="D112" s="259"/>
      <c r="E112" s="259"/>
      <c r="F112" s="259"/>
      <c r="G112" s="259"/>
      <c r="H112" s="259"/>
      <c r="I112" s="259"/>
    </row>
    <row r="113" spans="1:9" x14ac:dyDescent="0.2">
      <c r="A113" s="259" t="s">
        <v>393</v>
      </c>
      <c r="B113" s="259"/>
      <c r="C113" s="259"/>
      <c r="D113" s="259"/>
      <c r="E113" s="259"/>
      <c r="F113" s="259"/>
      <c r="G113" s="259"/>
      <c r="H113" s="259"/>
      <c r="I113" s="259"/>
    </row>
    <row r="114" spans="1:9" ht="28.5" customHeight="1" x14ac:dyDescent="0.2">
      <c r="A114" s="259" t="s">
        <v>394</v>
      </c>
      <c r="B114" s="259"/>
      <c r="C114" s="259"/>
      <c r="D114" s="259"/>
      <c r="E114" s="259"/>
      <c r="F114" s="259"/>
      <c r="G114" s="259"/>
      <c r="H114" s="259"/>
      <c r="I114" s="259"/>
    </row>
    <row r="115" spans="1:9" x14ac:dyDescent="0.2">
      <c r="A115" s="259" t="s">
        <v>395</v>
      </c>
      <c r="B115" s="259"/>
      <c r="C115" s="259"/>
      <c r="D115" s="259"/>
      <c r="E115" s="259"/>
      <c r="F115" s="259"/>
      <c r="G115" s="259"/>
      <c r="H115" s="259"/>
      <c r="I115" s="259"/>
    </row>
    <row r="116" spans="1:9" ht="21" customHeight="1" x14ac:dyDescent="0.2">
      <c r="A116" s="259" t="s">
        <v>396</v>
      </c>
      <c r="B116" s="259"/>
      <c r="C116" s="259"/>
      <c r="D116" s="259"/>
      <c r="E116" s="259"/>
      <c r="F116" s="259"/>
      <c r="G116" s="259"/>
      <c r="H116" s="259"/>
      <c r="I116" s="259"/>
    </row>
    <row r="117" spans="1:9" ht="34.5" customHeight="1" x14ac:dyDescent="0.2">
      <c r="A117" s="259" t="s">
        <v>397</v>
      </c>
      <c r="B117" s="259"/>
      <c r="C117" s="259"/>
      <c r="D117" s="259"/>
      <c r="E117" s="259"/>
      <c r="F117" s="259"/>
      <c r="G117" s="259"/>
      <c r="H117" s="259"/>
      <c r="I117" s="259"/>
    </row>
    <row r="118" spans="1:9" ht="29.25" customHeight="1" x14ac:dyDescent="0.2">
      <c r="A118" s="259" t="s">
        <v>398</v>
      </c>
      <c r="B118" s="259"/>
      <c r="C118" s="259"/>
      <c r="D118" s="259"/>
      <c r="E118" s="259"/>
      <c r="F118" s="259"/>
      <c r="G118" s="259"/>
      <c r="H118" s="259"/>
      <c r="I118" s="259"/>
    </row>
    <row r="119" spans="1:9" ht="27" customHeight="1" x14ac:dyDescent="0.2">
      <c r="A119" s="259" t="s">
        <v>399</v>
      </c>
      <c r="B119" s="259"/>
      <c r="C119" s="259"/>
      <c r="D119" s="259"/>
      <c r="E119" s="259"/>
      <c r="F119" s="259"/>
      <c r="G119" s="259"/>
      <c r="H119" s="259"/>
      <c r="I119" s="259"/>
    </row>
    <row r="120" spans="1:9" ht="26.25" customHeight="1" x14ac:dyDescent="0.2">
      <c r="A120" s="259" t="s">
        <v>400</v>
      </c>
      <c r="B120" s="259"/>
      <c r="C120" s="259"/>
      <c r="D120" s="259"/>
      <c r="E120" s="259"/>
      <c r="F120" s="259"/>
      <c r="G120" s="259"/>
      <c r="H120" s="259"/>
      <c r="I120" s="259"/>
    </row>
    <row r="121" spans="1:9" ht="24.75" customHeight="1" x14ac:dyDescent="0.2">
      <c r="A121" s="259" t="s">
        <v>401</v>
      </c>
      <c r="B121" s="259"/>
      <c r="C121" s="259"/>
      <c r="D121" s="259"/>
      <c r="E121" s="259"/>
      <c r="F121" s="259"/>
      <c r="G121" s="259"/>
      <c r="H121" s="259"/>
      <c r="I121" s="259"/>
    </row>
    <row r="122" spans="1:9" ht="29.25" customHeight="1" x14ac:dyDescent="0.2">
      <c r="A122" s="259" t="s">
        <v>402</v>
      </c>
      <c r="B122" s="259"/>
      <c r="C122" s="259"/>
      <c r="D122" s="259"/>
      <c r="E122" s="259"/>
      <c r="F122" s="259"/>
      <c r="G122" s="259"/>
      <c r="H122" s="259"/>
      <c r="I122" s="259"/>
    </row>
    <row r="123" spans="1:9" ht="48.75" customHeight="1" x14ac:dyDescent="0.2">
      <c r="A123" s="259" t="s">
        <v>403</v>
      </c>
      <c r="B123" s="259"/>
      <c r="C123" s="259"/>
      <c r="D123" s="259"/>
      <c r="E123" s="259"/>
      <c r="F123" s="259"/>
      <c r="G123" s="259"/>
      <c r="H123" s="259"/>
      <c r="I123" s="259"/>
    </row>
    <row r="124" spans="1:9" ht="15" customHeight="1" x14ac:dyDescent="0.2">
      <c r="A124" s="259" t="s">
        <v>404</v>
      </c>
      <c r="B124" s="259"/>
      <c r="C124" s="259"/>
      <c r="D124" s="259"/>
      <c r="E124" s="259"/>
      <c r="F124" s="259"/>
      <c r="G124" s="259"/>
      <c r="H124" s="259"/>
      <c r="I124" s="259"/>
    </row>
    <row r="125" spans="1:9" ht="24.75" customHeight="1" x14ac:dyDescent="0.2">
      <c r="A125" s="259" t="s">
        <v>405</v>
      </c>
      <c r="B125" s="259"/>
      <c r="C125" s="259"/>
      <c r="D125" s="259"/>
      <c r="E125" s="259"/>
      <c r="F125" s="259"/>
      <c r="G125" s="259"/>
      <c r="H125" s="259"/>
      <c r="I125" s="259"/>
    </row>
    <row r="126" spans="1:9" ht="24.75" customHeight="1" x14ac:dyDescent="0.2">
      <c r="A126" s="259" t="s">
        <v>406</v>
      </c>
      <c r="B126" s="259"/>
      <c r="C126" s="259"/>
      <c r="D126" s="259"/>
      <c r="E126" s="259"/>
      <c r="F126" s="259"/>
      <c r="G126" s="259"/>
      <c r="H126" s="259"/>
      <c r="I126" s="259"/>
    </row>
    <row r="127" spans="1:9" ht="18.75" customHeight="1" x14ac:dyDescent="0.2">
      <c r="A127" s="259" t="s">
        <v>407</v>
      </c>
      <c r="B127" s="259"/>
      <c r="C127" s="259"/>
      <c r="D127" s="259"/>
      <c r="E127" s="259"/>
      <c r="F127" s="259"/>
      <c r="G127" s="259"/>
      <c r="H127" s="259"/>
      <c r="I127" s="259"/>
    </row>
    <row r="128" spans="1:9" ht="20.25" customHeight="1" x14ac:dyDescent="0.2">
      <c r="A128" s="259" t="s">
        <v>408</v>
      </c>
      <c r="B128" s="259"/>
      <c r="C128" s="259"/>
      <c r="D128" s="259"/>
      <c r="E128" s="259"/>
      <c r="F128" s="259"/>
      <c r="G128" s="259"/>
      <c r="H128" s="259"/>
      <c r="I128" s="259"/>
    </row>
    <row r="129" spans="1:9" ht="21.75" customHeight="1" x14ac:dyDescent="0.2">
      <c r="A129" s="259" t="s">
        <v>409</v>
      </c>
      <c r="B129" s="259"/>
      <c r="C129" s="259"/>
      <c r="D129" s="259"/>
      <c r="E129" s="259"/>
      <c r="F129" s="259"/>
      <c r="G129" s="259"/>
      <c r="H129" s="259"/>
      <c r="I129" s="259"/>
    </row>
    <row r="130" spans="1:9" ht="24" customHeight="1" x14ac:dyDescent="0.2">
      <c r="A130" s="259" t="s">
        <v>410</v>
      </c>
      <c r="B130" s="259"/>
      <c r="C130" s="259"/>
      <c r="D130" s="259"/>
      <c r="E130" s="259"/>
      <c r="F130" s="259"/>
      <c r="G130" s="259"/>
      <c r="H130" s="259"/>
      <c r="I130" s="259"/>
    </row>
    <row r="131" spans="1:9" ht="25.5" customHeight="1" x14ac:dyDescent="0.2">
      <c r="A131" s="259" t="s">
        <v>411</v>
      </c>
      <c r="B131" s="259"/>
      <c r="C131" s="259"/>
      <c r="D131" s="259"/>
      <c r="E131" s="259"/>
      <c r="F131" s="259"/>
      <c r="G131" s="259"/>
      <c r="H131" s="259"/>
      <c r="I131" s="259"/>
    </row>
    <row r="132" spans="1:9" ht="26.25" customHeight="1" x14ac:dyDescent="0.2">
      <c r="A132" s="259" t="s">
        <v>404</v>
      </c>
      <c r="B132" s="259"/>
      <c r="C132" s="259"/>
      <c r="D132" s="259"/>
      <c r="E132" s="259"/>
      <c r="F132" s="259"/>
      <c r="G132" s="259"/>
      <c r="H132" s="259"/>
      <c r="I132" s="259"/>
    </row>
    <row r="133" spans="1:9" x14ac:dyDescent="0.2">
      <c r="A133" s="259" t="s">
        <v>412</v>
      </c>
      <c r="B133" s="259"/>
      <c r="C133" s="259"/>
      <c r="D133" s="259"/>
      <c r="E133" s="259"/>
      <c r="F133" s="259"/>
      <c r="G133" s="259"/>
      <c r="H133" s="259"/>
      <c r="I133" s="259"/>
    </row>
    <row r="134" spans="1:9" ht="21.75" customHeight="1" x14ac:dyDescent="0.2">
      <c r="A134" s="259" t="s">
        <v>404</v>
      </c>
      <c r="B134" s="259"/>
      <c r="C134" s="259"/>
      <c r="D134" s="259"/>
      <c r="E134" s="259"/>
      <c r="F134" s="259"/>
      <c r="G134" s="259"/>
      <c r="H134" s="259"/>
      <c r="I134" s="259"/>
    </row>
    <row r="135" spans="1:9" x14ac:dyDescent="0.2">
      <c r="A135" s="259" t="s">
        <v>413</v>
      </c>
      <c r="B135" s="259"/>
      <c r="C135" s="259"/>
      <c r="D135" s="259"/>
      <c r="E135" s="259"/>
      <c r="F135" s="259"/>
      <c r="G135" s="259"/>
      <c r="H135" s="259"/>
      <c r="I135" s="259"/>
    </row>
    <row r="136" spans="1:9" ht="24.75" customHeight="1" x14ac:dyDescent="0.2">
      <c r="A136" s="259" t="s">
        <v>404</v>
      </c>
      <c r="B136" s="259"/>
      <c r="C136" s="259"/>
      <c r="D136" s="259"/>
      <c r="E136" s="259"/>
      <c r="F136" s="259"/>
      <c r="G136" s="259"/>
      <c r="H136" s="259"/>
      <c r="I136" s="259"/>
    </row>
    <row r="137" spans="1:9" x14ac:dyDescent="0.2">
      <c r="A137" s="259" t="s">
        <v>414</v>
      </c>
      <c r="B137" s="259"/>
      <c r="C137" s="259"/>
      <c r="D137" s="259"/>
      <c r="E137" s="259"/>
      <c r="F137" s="259"/>
      <c r="G137" s="259"/>
      <c r="H137" s="259"/>
      <c r="I137" s="259"/>
    </row>
    <row r="138" spans="1:9" ht="21.75" customHeight="1" x14ac:dyDescent="0.2">
      <c r="A138" s="259" t="s">
        <v>404</v>
      </c>
      <c r="B138" s="259"/>
      <c r="C138" s="259"/>
      <c r="D138" s="259"/>
      <c r="E138" s="259"/>
      <c r="F138" s="259"/>
      <c r="G138" s="259"/>
      <c r="H138" s="259"/>
      <c r="I138" s="259"/>
    </row>
    <row r="139" spans="1:9" x14ac:dyDescent="0.2">
      <c r="A139" s="259" t="s">
        <v>415</v>
      </c>
      <c r="B139" s="259"/>
      <c r="C139" s="259"/>
      <c r="D139" s="259"/>
      <c r="E139" s="259"/>
      <c r="F139" s="259"/>
      <c r="G139" s="259"/>
      <c r="H139" s="259"/>
      <c r="I139" s="259"/>
    </row>
    <row r="140" spans="1:9" ht="31.5" customHeight="1" x14ac:dyDescent="0.2">
      <c r="A140" s="259" t="s">
        <v>416</v>
      </c>
      <c r="B140" s="259"/>
      <c r="C140" s="259"/>
      <c r="D140" s="259"/>
      <c r="E140" s="259"/>
      <c r="F140" s="259"/>
      <c r="G140" s="259"/>
      <c r="H140" s="259"/>
      <c r="I140" s="259"/>
    </row>
    <row r="141" spans="1:9" ht="30" customHeight="1" x14ac:dyDescent="0.2">
      <c r="A141" s="259" t="s">
        <v>417</v>
      </c>
      <c r="B141" s="259"/>
      <c r="C141" s="259"/>
      <c r="D141" s="259"/>
      <c r="E141" s="259"/>
      <c r="F141" s="259"/>
      <c r="G141" s="259"/>
      <c r="H141" s="259"/>
      <c r="I141" s="259"/>
    </row>
    <row r="142" spans="1:9" ht="30" customHeight="1" x14ac:dyDescent="0.2">
      <c r="A142" s="259" t="s">
        <v>404</v>
      </c>
      <c r="B142" s="259"/>
      <c r="C142" s="259"/>
      <c r="D142" s="259"/>
      <c r="E142" s="259"/>
      <c r="F142" s="259"/>
      <c r="G142" s="259"/>
      <c r="H142" s="259"/>
      <c r="I142" s="259"/>
    </row>
    <row r="143" spans="1:9" ht="35.25" customHeight="1" x14ac:dyDescent="0.2">
      <c r="A143" s="259" t="s">
        <v>418</v>
      </c>
      <c r="B143" s="259"/>
      <c r="C143" s="259"/>
      <c r="D143" s="259"/>
      <c r="E143" s="259"/>
      <c r="F143" s="259"/>
      <c r="G143" s="259"/>
      <c r="H143" s="259"/>
      <c r="I143" s="259"/>
    </row>
    <row r="144" spans="1:9" ht="30" customHeight="1" x14ac:dyDescent="0.2">
      <c r="A144" s="259" t="s">
        <v>419</v>
      </c>
      <c r="B144" s="259"/>
      <c r="C144" s="259"/>
      <c r="D144" s="259"/>
      <c r="E144" s="259"/>
      <c r="F144" s="259"/>
      <c r="G144" s="259"/>
      <c r="H144" s="259"/>
      <c r="I144" s="259"/>
    </row>
    <row r="145" spans="1:1" x14ac:dyDescent="0.2">
      <c r="A145" s="260"/>
    </row>
    <row r="146" spans="1:1" x14ac:dyDescent="0.2">
      <c r="A146" s="260"/>
    </row>
    <row r="147" spans="1:1" x14ac:dyDescent="0.2">
      <c r="A147" s="260"/>
    </row>
    <row r="148" spans="1:1" x14ac:dyDescent="0.2">
      <c r="A148" s="260"/>
    </row>
    <row r="149" spans="1:1" x14ac:dyDescent="0.2">
      <c r="A149" s="260"/>
    </row>
    <row r="150" spans="1:1" x14ac:dyDescent="0.2">
      <c r="A150" s="260"/>
    </row>
    <row r="151" spans="1:1" x14ac:dyDescent="0.2">
      <c r="A151" s="260"/>
    </row>
    <row r="152" spans="1:1" x14ac:dyDescent="0.2">
      <c r="A152" s="260"/>
    </row>
    <row r="153" spans="1:1" x14ac:dyDescent="0.2">
      <c r="A153" s="253"/>
    </row>
    <row r="154" spans="1:1" x14ac:dyDescent="0.2">
      <c r="A154" s="253"/>
    </row>
    <row r="155" spans="1:1" x14ac:dyDescent="0.2">
      <c r="A155" s="253"/>
    </row>
    <row r="156" spans="1:1" x14ac:dyDescent="0.2">
      <c r="A156" s="253"/>
    </row>
    <row r="157" spans="1:1" x14ac:dyDescent="0.2">
      <c r="A157" s="253"/>
    </row>
    <row r="158" spans="1:1" x14ac:dyDescent="0.2">
      <c r="A158" s="253"/>
    </row>
    <row r="159" spans="1:1" x14ac:dyDescent="0.2">
      <c r="A159" s="253"/>
    </row>
    <row r="160" spans="1:1" x14ac:dyDescent="0.2">
      <c r="A160" s="253"/>
    </row>
    <row r="161" spans="1:1" x14ac:dyDescent="0.2">
      <c r="A161" s="253"/>
    </row>
    <row r="162" spans="1:1" x14ac:dyDescent="0.2">
      <c r="A162" s="253"/>
    </row>
    <row r="163" spans="1:1" x14ac:dyDescent="0.2">
      <c r="A163" s="253"/>
    </row>
    <row r="164" spans="1:1" x14ac:dyDescent="0.2">
      <c r="A164" s="253"/>
    </row>
    <row r="165" spans="1:1" x14ac:dyDescent="0.2">
      <c r="A165" s="253"/>
    </row>
    <row r="166" spans="1:1" x14ac:dyDescent="0.2">
      <c r="A166" s="253"/>
    </row>
    <row r="167" spans="1:1" x14ac:dyDescent="0.2">
      <c r="A167" s="253"/>
    </row>
    <row r="168" spans="1:1" x14ac:dyDescent="0.2">
      <c r="A168" s="253"/>
    </row>
    <row r="169" spans="1:1" x14ac:dyDescent="0.2">
      <c r="A169" s="253"/>
    </row>
    <row r="170" spans="1:1" x14ac:dyDescent="0.2">
      <c r="A170" s="253"/>
    </row>
    <row r="171" spans="1:1" x14ac:dyDescent="0.2">
      <c r="A171" s="253"/>
    </row>
    <row r="172" spans="1:1" x14ac:dyDescent="0.2">
      <c r="A172" s="253"/>
    </row>
    <row r="173" spans="1:1" x14ac:dyDescent="0.2">
      <c r="A173" s="253"/>
    </row>
    <row r="174" spans="1:1" x14ac:dyDescent="0.2">
      <c r="A174" s="253"/>
    </row>
    <row r="175" spans="1:1" x14ac:dyDescent="0.2">
      <c r="A175" s="253"/>
    </row>
    <row r="176" spans="1:1" x14ac:dyDescent="0.2">
      <c r="A176" s="253"/>
    </row>
    <row r="177" spans="1:1" x14ac:dyDescent="0.2">
      <c r="A177" s="253"/>
    </row>
    <row r="178" spans="1:1" x14ac:dyDescent="0.2">
      <c r="A178" s="253"/>
    </row>
    <row r="179" spans="1:1" x14ac:dyDescent="0.2">
      <c r="A179" s="253"/>
    </row>
    <row r="180" spans="1:1" x14ac:dyDescent="0.2">
      <c r="A180" s="253"/>
    </row>
  </sheetData>
  <mergeCells count="61">
    <mergeCell ref="A144:I144"/>
    <mergeCell ref="A139:I139"/>
    <mergeCell ref="A140:I140"/>
    <mergeCell ref="A141:I141"/>
    <mergeCell ref="A142:I142"/>
    <mergeCell ref="A143:I143"/>
    <mergeCell ref="A134:I134"/>
    <mergeCell ref="A135:I135"/>
    <mergeCell ref="A136:I136"/>
    <mergeCell ref="A137:I137"/>
    <mergeCell ref="A138:I138"/>
    <mergeCell ref="A129:I129"/>
    <mergeCell ref="A130:I130"/>
    <mergeCell ref="A131:I131"/>
    <mergeCell ref="A132:I132"/>
    <mergeCell ref="A133:I133"/>
    <mergeCell ref="A124:I124"/>
    <mergeCell ref="A125:I125"/>
    <mergeCell ref="A126:I126"/>
    <mergeCell ref="A127:I127"/>
    <mergeCell ref="A128:I128"/>
    <mergeCell ref="A119:I119"/>
    <mergeCell ref="A120:I120"/>
    <mergeCell ref="A121:I121"/>
    <mergeCell ref="A122:I122"/>
    <mergeCell ref="A123:I123"/>
    <mergeCell ref="A114:I114"/>
    <mergeCell ref="A115:I115"/>
    <mergeCell ref="A116:I116"/>
    <mergeCell ref="A117:I117"/>
    <mergeCell ref="A118:I118"/>
    <mergeCell ref="A39:E39"/>
    <mergeCell ref="B40:E40"/>
    <mergeCell ref="A95:E95"/>
    <mergeCell ref="A112:I112"/>
    <mergeCell ref="A113:I113"/>
    <mergeCell ref="A30:B30"/>
    <mergeCell ref="A32:B32"/>
    <mergeCell ref="A33:B33"/>
    <mergeCell ref="A36:B36"/>
    <mergeCell ref="A38:I38"/>
    <mergeCell ref="A25:I25"/>
    <mergeCell ref="A26:I26"/>
    <mergeCell ref="A27:I27"/>
    <mergeCell ref="A28:I28"/>
    <mergeCell ref="A29:I29"/>
    <mergeCell ref="A7:I7"/>
    <mergeCell ref="A8:I8"/>
    <mergeCell ref="A9:I9"/>
    <mergeCell ref="A10:I10"/>
    <mergeCell ref="A11:I11"/>
    <mergeCell ref="A12:I12"/>
    <mergeCell ref="A13:I13"/>
    <mergeCell ref="A15:I15"/>
    <mergeCell ref="A17:I17"/>
    <mergeCell ref="A18:I18"/>
    <mergeCell ref="A19:I19"/>
    <mergeCell ref="A20:I20"/>
    <mergeCell ref="A21:I21"/>
    <mergeCell ref="A23:I23"/>
    <mergeCell ref="A24:I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Larisa Faraguna Racman</cp:lastModifiedBy>
  <cp:lastPrinted>2025-02-14T13:50:29Z</cp:lastPrinted>
  <dcterms:created xsi:type="dcterms:W3CDTF">2008-10-17T11:51:54Z</dcterms:created>
  <dcterms:modified xsi:type="dcterms:W3CDTF">2025-04-30T08:20:01Z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