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Z:\XML Conversions\IGH_TFI_Q2_2026\"/>
    </mc:Choice>
  </mc:AlternateContent>
  <xr:revisionPtr revIDLastSave="0" documentId="13_ncr:1_{58F42651-4FFC-4A4C-9D5E-A976173169A8}" xr6:coauthVersionLast="47" xr6:coauthVersionMax="47" xr10:uidLastSave="{00000000-0000-0000-0000-000000000000}"/>
  <bookViews>
    <workbookView xWindow="28680" yWindow="-120" windowWidth="29040" windowHeight="15720" activeTab="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20" l="1"/>
  <c r="I58" i="20" l="1"/>
  <c r="I49" i="20"/>
  <c r="I17" i="20"/>
  <c r="I10" i="20"/>
  <c r="I8" i="20"/>
  <c r="I71" i="18" l="1"/>
  <c r="K10" i="26"/>
  <c r="J10" i="26"/>
  <c r="T41" i="22" l="1"/>
  <c r="V42" i="22"/>
  <c r="O42" i="22"/>
  <c r="H10" i="26" l="1"/>
  <c r="H19" i="26"/>
  <c r="H13" i="26"/>
  <c r="K24" i="26" l="1"/>
  <c r="K65" i="26" l="1"/>
  <c r="K19" i="26"/>
  <c r="H10" i="18" l="1"/>
  <c r="I78" i="18" l="1"/>
  <c r="H13" i="21" l="1"/>
  <c r="K98" i="26"/>
  <c r="J98" i="26"/>
  <c r="I98" i="26"/>
  <c r="H98" i="26"/>
  <c r="H91" i="26"/>
  <c r="H109" i="26" l="1"/>
  <c r="H110" i="26" s="1"/>
  <c r="K91" i="26"/>
  <c r="J91" i="26"/>
  <c r="I91" i="26"/>
  <c r="H95" i="18"/>
  <c r="H78" i="18"/>
  <c r="H85" i="18"/>
  <c r="X41" i="22"/>
  <c r="X42" i="22"/>
  <c r="X43" i="22"/>
  <c r="X44" i="22"/>
  <c r="X45" i="22"/>
  <c r="X46" i="22"/>
  <c r="X47" i="22"/>
  <c r="X48" i="22"/>
  <c r="X49" i="22"/>
  <c r="X50" i="22"/>
  <c r="X51" i="22"/>
  <c r="X52" i="22"/>
  <c r="X53" i="22"/>
  <c r="X54" i="22"/>
  <c r="X55" i="22"/>
  <c r="X56" i="22"/>
  <c r="X58" i="22"/>
  <c r="X37" i="22"/>
  <c r="X38" i="22"/>
  <c r="X12" i="22"/>
  <c r="X13" i="22"/>
  <c r="X14" i="22"/>
  <c r="X15" i="22"/>
  <c r="X16" i="22"/>
  <c r="X17" i="22"/>
  <c r="X18" i="22"/>
  <c r="X19" i="22"/>
  <c r="X20" i="22"/>
  <c r="X21" i="22"/>
  <c r="X22" i="22"/>
  <c r="X23" i="22"/>
  <c r="X24" i="22"/>
  <c r="X25" i="22"/>
  <c r="X26" i="22"/>
  <c r="X27" i="22"/>
  <c r="X28" i="22"/>
  <c r="X29" i="22"/>
  <c r="X11" i="22"/>
  <c r="V10" i="22"/>
  <c r="U10" i="22"/>
  <c r="U30" i="22" s="1"/>
  <c r="U36" i="22" s="1"/>
  <c r="U39" i="22" s="1"/>
  <c r="U59" i="22" s="1"/>
  <c r="T10" i="22"/>
  <c r="W10" i="22"/>
  <c r="X8" i="22"/>
  <c r="X9" i="22"/>
  <c r="X7" i="22"/>
  <c r="U61" i="22"/>
  <c r="U62" i="22" s="1"/>
  <c r="U63" i="22"/>
  <c r="U32" i="22"/>
  <c r="U33" i="22" s="1"/>
  <c r="U34" i="22"/>
  <c r="I85" i="18"/>
  <c r="H90" i="26" l="1"/>
  <c r="I109" i="26"/>
  <c r="I110" i="26" s="1"/>
  <c r="J109" i="26"/>
  <c r="J110" i="26" s="1"/>
  <c r="K109" i="26"/>
  <c r="K110" i="26" s="1"/>
  <c r="X10" i="22"/>
  <c r="X30" i="22" s="1"/>
  <c r="X61" i="22"/>
  <c r="X34" i="22"/>
  <c r="X32" i="22"/>
  <c r="X33" i="22" s="1"/>
  <c r="K90" i="26" l="1"/>
  <c r="J90" i="26"/>
  <c r="I90" i="26"/>
  <c r="S61" i="22"/>
  <c r="S62" i="22" s="1"/>
  <c r="T61" i="22"/>
  <c r="T62" i="22" s="1"/>
  <c r="S63" i="22"/>
  <c r="T63" i="22"/>
  <c r="S32" i="22"/>
  <c r="S33" i="22" s="1"/>
  <c r="T32" i="22"/>
  <c r="T33" i="22" s="1"/>
  <c r="S34" i="22"/>
  <c r="T34" i="22"/>
  <c r="Z54" i="22"/>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S36" i="22" l="1"/>
  <c r="S39" i="22" s="1"/>
  <c r="S59" i="22" s="1"/>
  <c r="T36" i="22"/>
  <c r="T39" i="22" s="1"/>
  <c r="T59" i="22" s="1"/>
  <c r="H21" i="2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I97" i="18" s="1"/>
  <c r="K67" i="26"/>
  <c r="K68" i="26"/>
  <c r="H66" i="26"/>
  <c r="H67" i="26"/>
  <c r="H54" i="20" l="1"/>
  <c r="H48" i="20"/>
  <c r="H41" i="20"/>
  <c r="H35" i="20"/>
  <c r="H19" i="20"/>
  <c r="I9" i="20"/>
  <c r="H118" i="18"/>
  <c r="H106" i="18"/>
  <c r="H99" i="18"/>
  <c r="H92" i="18"/>
  <c r="H75" i="18" s="1"/>
  <c r="H60" i="18"/>
  <c r="H53" i="18"/>
  <c r="H45" i="18"/>
  <c r="H38" i="18"/>
  <c r="H27" i="18"/>
  <c r="H17" i="18"/>
  <c r="H63" i="22"/>
  <c r="H61" i="22"/>
  <c r="H62" i="22" s="1"/>
  <c r="H34" i="22"/>
  <c r="H32" i="22"/>
  <c r="H33" i="22" s="1"/>
  <c r="K10" i="22"/>
  <c r="H42" i="20" l="1"/>
  <c r="H55" i="20"/>
  <c r="H9" i="18"/>
  <c r="H134" i="18"/>
  <c r="H44" i="18"/>
  <c r="Y63" i="22"/>
  <c r="R63" i="22"/>
  <c r="Q63" i="22"/>
  <c r="P63" i="22"/>
  <c r="O63" i="22"/>
  <c r="N63" i="22"/>
  <c r="M63" i="22"/>
  <c r="L63" i="22"/>
  <c r="K63" i="22"/>
  <c r="J63" i="22"/>
  <c r="I63" i="22"/>
  <c r="Y61" i="22"/>
  <c r="Y62" i="22" s="1"/>
  <c r="W61" i="22"/>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6" i="22"/>
  <c r="Z55" i="22"/>
  <c r="Z53" i="22"/>
  <c r="Z52" i="22"/>
  <c r="Z51" i="22"/>
  <c r="Z50" i="22"/>
  <c r="Z49" i="22"/>
  <c r="Z48" i="22"/>
  <c r="Z47" i="22"/>
  <c r="Z46" i="22"/>
  <c r="Z45" i="22"/>
  <c r="Z44" i="22"/>
  <c r="Z43" i="22"/>
  <c r="Z42" i="22"/>
  <c r="Z41" i="22"/>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H36" i="22" s="1"/>
  <c r="Z9" i="22"/>
  <c r="Z8" i="22"/>
  <c r="Z7" i="22"/>
  <c r="I54" i="20"/>
  <c r="I48" i="20"/>
  <c r="I41" i="20"/>
  <c r="I35" i="20"/>
  <c r="I19" i="20"/>
  <c r="I18" i="20"/>
  <c r="H9" i="20"/>
  <c r="H18" i="20" s="1"/>
  <c r="H24" i="20" s="1"/>
  <c r="H27" i="20" s="1"/>
  <c r="I118" i="18"/>
  <c r="I106" i="18"/>
  <c r="I99" i="18"/>
  <c r="I95" i="18"/>
  <c r="W40" i="22" s="1"/>
  <c r="X40" i="22" s="1"/>
  <c r="X62" i="22" s="1"/>
  <c r="I92" i="18"/>
  <c r="I60" i="18"/>
  <c r="I53" i="18"/>
  <c r="I45" i="18"/>
  <c r="I38" i="18"/>
  <c r="I27" i="18"/>
  <c r="I17" i="18"/>
  <c r="I10" i="18"/>
  <c r="Y36" i="22" l="1"/>
  <c r="Y39" i="22" s="1"/>
  <c r="Y59" i="22" s="1"/>
  <c r="R36" i="22"/>
  <c r="R39" i="22" s="1"/>
  <c r="R59" i="22" s="1"/>
  <c r="V36" i="22"/>
  <c r="V39" i="22" s="1"/>
  <c r="I36" i="22"/>
  <c r="L36" i="22"/>
  <c r="L39" i="22" s="1"/>
  <c r="L59" i="22" s="1"/>
  <c r="M36" i="22"/>
  <c r="M39" i="22" s="1"/>
  <c r="M59" i="22" s="1"/>
  <c r="Q36" i="22"/>
  <c r="Q39" i="22" s="1"/>
  <c r="Q59" i="22" s="1"/>
  <c r="K36" i="22"/>
  <c r="K39" i="22" s="1"/>
  <c r="K59" i="22" s="1"/>
  <c r="N36" i="22"/>
  <c r="N39" i="22" s="1"/>
  <c r="N59" i="22" s="1"/>
  <c r="O36" i="22"/>
  <c r="O39" i="22" s="1"/>
  <c r="O59" i="22" s="1"/>
  <c r="J36" i="22"/>
  <c r="J39" i="22" s="1"/>
  <c r="J59" i="22" s="1"/>
  <c r="P36" i="22"/>
  <c r="P39" i="22" s="1"/>
  <c r="P59" i="22" s="1"/>
  <c r="Z40" i="22"/>
  <c r="W62" i="22"/>
  <c r="W36" i="22"/>
  <c r="V57" i="22" s="1"/>
  <c r="H39" i="22"/>
  <c r="H59" i="22" s="1"/>
  <c r="H57" i="20"/>
  <c r="H59" i="20" s="1"/>
  <c r="I24" i="20"/>
  <c r="I27" i="20" s="1"/>
  <c r="I55" i="20"/>
  <c r="H72" i="18"/>
  <c r="I44" i="18"/>
  <c r="I75" i="18"/>
  <c r="I134" i="18" s="1"/>
  <c r="I9" i="18"/>
  <c r="I42" i="20"/>
  <c r="Z61" i="22"/>
  <c r="Z62" i="22" s="1"/>
  <c r="Z32" i="22"/>
  <c r="Z33" i="22" s="1"/>
  <c r="Z34" i="22"/>
  <c r="Z10" i="22"/>
  <c r="Z30" i="22" s="1"/>
  <c r="V59" i="22" l="1"/>
  <c r="X36" i="22"/>
  <c r="X39" i="22" s="1"/>
  <c r="V63" i="22"/>
  <c r="W57" i="22"/>
  <c r="W63" i="22" s="1"/>
  <c r="I39" i="22"/>
  <c r="I59" i="22" s="1"/>
  <c r="W39" i="22"/>
  <c r="W59" i="22" s="1"/>
  <c r="I57" i="20"/>
  <c r="I59" i="20" s="1"/>
  <c r="I72" i="18"/>
  <c r="X57" i="22" l="1"/>
  <c r="X63" i="22" s="1"/>
  <c r="Z36" i="22"/>
  <c r="Z39" i="22" s="1"/>
  <c r="Z57" i="22" l="1"/>
  <c r="Z63" i="22" s="1"/>
  <c r="X59" i="22"/>
  <c r="Z59" i="22" l="1"/>
</calcChain>
</file>

<file path=xl/sharedStrings.xml><?xml version="1.0" encoding="utf-8"?>
<sst xmlns="http://schemas.openxmlformats.org/spreadsheetml/2006/main" count="531" uniqueCount="466">
  <si>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</si>
  <si>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</si>
  <si>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</si>
  <si>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</si>
  <si>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</si>
  <si>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</si>
  <si>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</si>
  <si>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</si>
  <si>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</si>
  <si>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</si>
  <si>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</si>
  <si>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</si>
  <si>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</si>
  <si>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</si>
  <si>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</si>
  <si>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</si>
  <si>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</si>
  <si>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</si>
  <si>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</si>
  <si>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</si>
  <si>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</si>
  <si>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</si>
  <si>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</si>
  <si>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</si>
  <si>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</si>
  <si>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</si>
  <si>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</si>
  <si>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</si>
  <si>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</si>
  <si>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</si>
  <si>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</si>
  <si>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</si>
  <si>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</si>
  <si>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</si>
  <si>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</si>
  <si>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</si>
  <si>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</si>
  <si>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</si>
  <si>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</si>
  <si>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</si>
  <si>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</si>
  <si>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</si>
  <si>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</si>
  <si>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</si>
  <si>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</si>
  <si>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</si>
  <si>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</si>
  <si>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</si>
  <si>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</si>
  <si>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</si>
  <si>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</si>
  <si>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</si>
  <si>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</si>
  <si>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</si>
  <si>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</si>
  <si>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</si>
  <si>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</si>
  <si>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</si>
  <si>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</si>
  <si>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</si>
  <si>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</si>
  <si>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</si>
  <si>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</si>
  <si>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</si>
  <si>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</si>
  <si>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</si>
  <si>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</si>
  <si>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</si>
  <si>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</si>
  <si>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</si>
  <si>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</si>
  <si>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</si>
  <si>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</si>
  <si>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</si>
  <si>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</si>
  <si>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</si>
  <si>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</si>
  <si>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</si>
  <si>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</si>
  <si>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</si>
  <si>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</si>
  <si>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</si>
  <si>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</si>
  <si>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</si>
  <si>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</si>
  <si>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</si>
  <si>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</si>
  <si>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</si>
  <si>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</si>
  <si>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</si>
  <si>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</si>
  <si>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</si>
  <si>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</si>
  <si>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</si>
  <si>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</si>
  <si>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</si>
  <si>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</si>
  <si>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</si>
  <si>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</si>
  <si>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</si>
  <si>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</si>
  <si>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</si>
  <si>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</si>
  <si>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</si>
  <si>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</si>
  <si>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</si>
  <si>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</si>
  <si>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</si>
  <si>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</si>
  <si>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</si>
  <si>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</si>
  <si>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</si>
  <si>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</si>
  <si>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</si>
  <si>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</si>
  <si>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</si>
  <si>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</si>
  <si>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</si>
  <si>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</si>
  <si>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</si>
  <si>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</si>
  <si>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</si>
  <si>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</si>
  <si>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</si>
  <si>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</si>
  <si>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</si>
  <si>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</si>
  <si>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</si>
  <si>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</si>
  <si>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</si>
  <si>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</si>
  <si>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</si>
  <si>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</si>
  <si>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</si>
  <si>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</si>
  <si>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</si>
  <si>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</si>
  <si>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</si>
  <si>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</si>
  <si>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</si>
  <si>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</si>
  <si>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</si>
  <si>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</si>
  <si>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</si>
  <si>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</si>
  <si>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</si>
  <si>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</si>
  <si>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</si>
  <si>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</si>
  <si>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</si>
  <si>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</si>
  <si>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</si>
  <si>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</si>
  <si>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</si>
  <si>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</si>
  <si>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</si>
  <si>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</si>
  <si>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</si>
  <si>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</si>
  <si>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</si>
  <si>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</si>
  <si>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</si>
  <si>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</si>
  <si>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</si>
  <si>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</si>
  <si>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</si>
  <si>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</si>
  <si>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</si>
  <si>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</si>
  <si>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</si>
  <si>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</si>
  <si>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</si>
  <si>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</si>
  <si>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</si>
  <si>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</si>
  <si>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</si>
  <si>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</si>
  <si>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</si>
  <si>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</si>
  <si>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</si>
  <si>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</si>
  <si>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</si>
  <si>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</si>
  <si>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</si>
  <si>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</si>
  <si>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</si>
  <si>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</si>
  <si>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</si>
  <si>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</si>
  <si>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</si>
  <si>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</si>
  <si>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</si>
  <si>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</si>
  <si>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</si>
  <si>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</si>
  <si>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</si>
  <si>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</si>
  <si>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</si>
  <si>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</si>
  <si>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</si>
  <si>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</si>
  <si>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</si>
  <si>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</si>
  <si>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</si>
  <si>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</si>
  <si>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</si>
  <si>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</si>
  <si>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</si>
  <si>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</si>
  <si>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</si>
  <si>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</si>
  <si>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</si>
  <si>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</si>
  <si>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</si>
  <si>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</si>
  <si>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</si>
  <si>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</si>
  <si>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</si>
  <si>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</si>
  <si>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</si>
  <si>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</si>
  <si>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</si>
  <si>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</si>
  <si>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</si>
  <si>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</si>
  <si>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</si>
  <si>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</si>
  <si>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</si>
  <si>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</si>
  <si>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</si>
  <si>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</si>
  <si>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</si>
  <si>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</si>
  <si>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</si>
  <si>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</si>
  <si>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</si>
  <si>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</si>
  <si>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</si>
  <si>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</si>
  <si>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</si>
  <si>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</si>
  <si>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</si>
  <si>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</si>
  <si>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</si>
  <si>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</si>
  <si>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</si>
  <si>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</si>
  <si>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</si>
  <si>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</si>
  <si>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</si>
  <si>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</si>
  <si>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</si>
  <si>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</si>
  <si>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</si>
  <si>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</si>
  <si>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</si>
  <si>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</si>
  <si>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</si>
  <si>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</si>
  <si>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</si>
  <si>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</si>
  <si>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</si>
  <si>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</si>
  <si>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</si>
  <si>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</si>
  <si>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</si>
  <si>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</si>
  <si>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</si>
  <si>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</si>
  <si>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</si>
  <si>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</si>
  <si>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</si>
  <si>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</si>
  <si>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</si>
  <si>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</si>
  <si>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</si>
  <si>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</si>
  <si>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</si>
  <si>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</si>
  <si>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</si>
  <si>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</si>
  <si>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</si>
  <si>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</si>
  <si>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</si>
  <si>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</si>
  <si>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</si>
  <si>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</si>
  <si>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</si>
  <si>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</si>
  <si>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</si>
  <si>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</si>
  <si>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</si>
  <si>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</si>
  <si>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</si>
  <si>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</si>
  <si>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</si>
  <si>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</si>
  <si>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</si>
  <si>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</si>
  <si>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</si>
  <si>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</si>
  <si>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</si>
  <si>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</si>
  <si>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</si>
  <si>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</si>
  <si>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</si>
  <si>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</si>
  <si>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</si>
  <si>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</si>
  <si>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</si>
  <si>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</si>
  <si>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</si>
  <si>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</si>
  <si>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</si>
  <si>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</si>
  <si>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</si>
  <si>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</si>
  <si>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</si>
  <si>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</si>
  <si>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</si>
  <si>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</si>
  <si>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</si>
  <si>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</si>
  <si>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</si>
  <si>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</si>
  <si>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</si>
  <si>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</si>
  <si>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</si>
  <si>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</si>
  <si>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</si>
  <si>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</si>
  <si>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</si>
  <si>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</si>
  <si>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</si>
  <si>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</si>
  <si>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</si>
  <si>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</si>
  <si>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</si>
  <si>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</si>
  <si>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</si>
  <si>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</si>
  <si>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</si>
  <si>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</si>
  <si>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</si>
  <si>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</si>
  <si>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</si>
  <si>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</si>
  <si>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</si>
  <si>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</si>
  <si>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</si>
  <si>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</si>
  <si>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</si>
  <si>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</si>
  <si>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</si>
  <si>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</si>
  <si>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</si>
  <si>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</si>
  <si>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</si>
  <si>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</si>
  <si>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</si>
  <si>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</si>
  <si>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</si>
  <si>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</si>
  <si>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</si>
  <si>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</si>
  <si>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</si>
  <si>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</si>
  <si>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</si>
  <si>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</si>
  <si>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</si>
  <si>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</si>
  <si>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</si>
  <si>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</si>
  <si>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</si>
  <si>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</si>
  <si>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</si>
  <si>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</si>
  <si>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</si>
  <si>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</si>
  <si>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</si>
  <si>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</si>
  <si>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</si>
  <si>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</si>
  <si>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</si>
  <si>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</si>
  <si>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</si>
  <si>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</si>
  <si>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</si>
  <si>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</si>
  <si>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</si>
  <si>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</si>
  <si>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</si>
  <si>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</si>
  <si>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</si>
  <si>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</si>
  <si>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</si>
  <si>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</si>
  <si>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</si>
  <si>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</si>
  <si>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</si>
  <si>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</si>
  <si>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</si>
  <si>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</si>
  <si>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</si>
  <si>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</si>
  <si>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</si>
  <si>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</si>
  <si>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</si>
  <si>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</si>
  <si>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</si>
  <si>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</si>
  <si>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</si>
  <si>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</si>
  <si>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</si>
  <si>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</si>
  <si>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</si>
  <si>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</si>
  <si>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</si>
  <si>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</si>
  <si>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</si>
  <si>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</si>
  <si>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</si>
  <si>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</si>
  <si>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</si>
  <si>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</si>
  <si>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</si>
  <si>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</si>
  <si>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</si>
  <si>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</si>
  <si>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</si>
  <si>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</si>
  <si>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</si>
  <si>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</si>
  <si>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</si>
  <si>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</si>
  <si>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</si>
  <si>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</si>
  <si>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</si>
  <si>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</si>
  <si>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</si>
  <si>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</si>
  <si>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</si>
  <si>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</si>
  <si>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</si>
  <si>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</si>
  <si>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</si>
  <si>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</si>
  <si>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</si>
  <si>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</si>
  <si>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</si>
  <si>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</si>
  <si>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03750272</t>
  </si>
  <si>
    <t>HR</t>
  </si>
  <si>
    <t>080000959</t>
  </si>
  <si>
    <t>79766124714</t>
  </si>
  <si>
    <t>74780000W0UQ8MF2FU71</t>
  </si>
  <si>
    <t>1461</t>
  </si>
  <si>
    <t>INSTITUT IGH d.d.</t>
  </si>
  <si>
    <t>Zagreb</t>
  </si>
  <si>
    <t>Janka Rakuše 1</t>
  </si>
  <si>
    <t>igh@igh.hr</t>
  </si>
  <si>
    <t>http:/www.igh.hr</t>
  </si>
  <si>
    <t>Obveznik: INSTITUT IGH d.d.</t>
  </si>
  <si>
    <t>stanje na dan 30.06.2026.</t>
  </si>
  <si>
    <t>u razdoblju 01.01.2026 do 30.06.2026</t>
  </si>
  <si>
    <t xml:space="preserve">"BILJEŠKE UZ FINANCIJSKE IZVJEŠTAJE - TFI
(koji se sastavljaju za tromjesečna/polugodišnja razdoblja)
Naziv izdavatelja:   INSTITUT IGH, d.d.
OIB:  79766124714
Izvještajno razdoblje: 01.01.2026 – 30.06.2026
Bilješke uz financijske izvještaje za tromjesečna/polugodišnja razdoblja uključuju:
a) objašnjenje poslovnih događaja koji su značajni za razumijevanje promjena u izvještaju o financijskog položaju i poslovnim rezultatima za izvještajno tromjesečno/polugodišnje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Nije bilo značajnih poslovnih događaja.
b) informacije gdje je omogućen pristup posljednjim godišnjim financijskim izvještajima, radi razumijevanja informacija objavljenih u bilješkama uz financijske izvještaje sastavljene za izvještajno tromjesečno razdoblje, 
Konsolidirani i nekonsolidirani financijski izvještaji za period  01.01.2026. – 30.06.2026 dostupni su web adresi Društva https://www.igh.hr/.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Financijski izvještaji pripremljeni su u skladu s Međunarodnim standardima financijskog izvještavanja usvojenim od strane Europske unije (MSFI) koji su na snazi u Europskoj uniji.
d) objašnjenje poslovnih rezultata u slučaju da izdavatelj obavlja djelatnost sezonske prirode (točke 37. i 38. MRS 34- Financijsko izvještavanje za razdoblja tijekom godine) 
Ne obavlja se djelatnost sezonske prirode s time da je značajno istaknuti povećanu poslovnu aktivnost kroz proljetne i jesenske mjesece.
e) ostale objave koje propisuje MRS 34- Financijsko izvještavanje za razdoblja tijekom godine te
Imovina s pravom korištenja iskazana je unutar dugotrajne materijalne imovine prema vrsti imovine, dok se obveze po osnovi najma iskazuju unutar pozicija dugoročnih i kratkoročnih obveza koje ukupno iznose 2,4 mln eur. Imovina s pravom korištenja provodi se sukladno MSFI-16.
Rezervacije po sudskim sporovima na dan 30.06.2026. iznose 21 tis eur te je u odnosu na prethodni kvartal napravljen otpis rezervacija po sudskim sporovim. 
Troškovi zaposlenika u tekućem periodu su iznosili 4,4 mln eur  tis eur te su 550 tis eur manji u odnosu na proteklu godinu isto razdoblje.
U TFI-POD obrascu transakcije s povezanim stranama prikazane su na predviđenim pozicijama pod nazivom 'unutar grupe'.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INSTITUT IGH Zagreb, Janka Rakuše 1, dioničko društvo, Hrvatska, MBS: 03750272, OIB:79766124714
2. usvojene računovodstvene politike (samo naznaku je li došlo do promjene u odnosu na prethodno razdoblje)
Nije bilo promjena računovodstvenih politika u odnosu na prethodno izvještajno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Grupa ima obveze po izdanim bankovnim garancijama za dobro izvršenje posla u iznosu od 4,7 mln eur.
4. iznos i prirodu pojedinih stavki prihoda ili rashoda izuzetne veličine ili pojave
Značajnije stavke prihoda prikazane su kao ostali prihodi, a odnose se prvenstveno na prihode temeljem otpisa obveza, prihode od najma, te ukidanja rezervacija. 
5. iznose koje poduzetnik duguje i koji dospijevaju nakon više od pet godina, kao i ukupna dugovanja poduzetnika pokrivena vrijednim osiguranjem koje je dao poduzetnik, uz naznaku vrste i oblika osiguranja
Nema obveza koje dospijevaju nakon više od pet godina.
6. prosječan broj zaposlenih tijekom tekućeg razdoblja: 261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U poslovnoj godini nije bilo kapitalizacije troška plaća. Troškovi zaposlenih raščlanjeni su na ukupni iznos neto plaća, te iznos poreza i doprinosa iz plaća i na plaće, a što je iskazano u računu dobiti i gubitka kao direktno terećenje troškova razdoblja.
8. ako su u bilanci priznata rezerviranja za odgođeni porez, stanja odgođenog poreza na kraju poslovne godine i kretanja tih stanja tijekom poslovne godine
U bilanci je priznata odgođena porezna obveza temeljem ukidanja revalorizacijskih rezervi.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PRIDRUŽENA DRUŠTVA:
ELPIDA d.o.o., Ventilatorska 24, Lučko, Hrvatska	
INSTITUT ZA INFRASTRUKTURNE PROJEKTE, Sofija, Bugarska	
PRVI CRNOGORSKI AUTOPUT d.o.o., Podgorica,	Crna Gora	
IGH ITALY SRL, Palmanova, Italia
10. broj i nominalnu vrijednost, ili ako ne postoji nominalna vrijednost, knjigovodstvenu vrijednost dionica ili udjela upisanih tijekom poslovne godine u okviru odobrenog kapitala
Tijekom Q2-2026. godine nije bilo upisa novih dionica.
11. postojanje bilo kakvih potvrda o sudjelovanju, konvertibilnih zadužnica, jamstava, opcija ili sličnih vrijednosnica ili prava, s naznakom njihovog broja i prava koja daju
Nema
12. naziv, sjedište te pravni oblik svakog poduzetnika u kojemu poduzetnik ima neograničenu odgovornost
POVEZANA DRUŠTVA:
IGH PROJEKTIRANJE d.o.o., Zagreb, REPUBLIKA HRVATSKA - 100,00%
INCRO d.o.o., Zagreb, REPUBLIKA HRVATSKA - 100,00%
IGH BUSINESS ADVISORY SERVICES d.o.o., Zagreb, REPUBLIKA HRVATSKA - 100,00%
ETZ d.d., Zagreb, REPUBLIKA HRVATSKA	 - 86,00%
INSTITUT IGH d.o.o. Mostar, BOSNA I HERCEGOVINA - 100,00%
Društva DP AQUA d.o.o. i SLAVONIJA CENTAR d.o.o. 05.06.2024. stavljeni su u redovni postupak likvidacije obzirom su bili neaktivni. Brisani su iz sudskog registra u 2025. godini. Društvo Marterra d.o.o. je u siječnju 2025. godine stavljeno u stečaj, te nije obuhvaćeno konsolidacijom obzirom da Institut IGH d.d. nema kontrolu upravljanja. 29.12.2025. okončan je stečajni postupak Rješenjem Trgovačkog suda u Zagrebu.
13. naziv i sjedište poduzetnika koji sastavlja tromjesečni konsolidirani financijski izvještaj najveće grupe poduzetnika u kojoj poduzetnik sudjeluje kao kontrolirani član grupe
Nema
14. naziv i sjedište poduzetnika koji sastavlja tromjesečni konsolidirani financijski izvještaj najmanje grupe poduzetnika u kojoj poduzetnik sudjeluje kao kontrolirani član i koji je također uključen u grupu poduzetnika iz točke 13. 
Nema
15. mjesto na kojem je moguće dobiti primjerke tromjesečnih konsolidiranih financijskih izvještaja iz točaka 13. i 14., pod uvjetom da su dostupni
Nema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Nema
17. prirodu i financijski učinak značajnih događaja koji su nastupili nakon datuma bilance i nisu odraženi u računu dobiti i gubitka ili bilanci
Nema značajnih događaja nakon datuma bilance.
(koji se sastavljaju za tromjesečna razdoblja)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</si>
</sst>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C30" sqref="C30"/>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3" t="s">
        <v>305</v>
      </c>
      <c r="B1" s="124"/>
      <c r="C1" s="124"/>
      <c r="D1" s="51"/>
      <c r="E1" s="51"/>
      <c r="F1" s="51"/>
      <c r="G1" s="51"/>
      <c r="H1" s="51"/>
      <c r="I1" s="51"/>
      <c r="J1" s="52"/>
    </row>
    <row r="2" spans="1:20" ht="14.4" customHeight="1" x14ac:dyDescent="0.3">
      <c r="A2" s="125" t="s">
        <v>321</v>
      </c>
      <c r="B2" s="126"/>
      <c r="C2" s="126"/>
      <c r="D2" s="126"/>
      <c r="E2" s="126"/>
      <c r="F2" s="126"/>
      <c r="G2" s="126"/>
      <c r="H2" s="126"/>
      <c r="I2" s="126"/>
      <c r="J2" s="127"/>
      <c r="N2" s="34">
        <v>1</v>
      </c>
    </row>
    <row r="3" spans="1:20" x14ac:dyDescent="0.3">
      <c r="A3" s="53"/>
      <c r="B3" s="54"/>
      <c r="C3" s="54"/>
      <c r="D3" s="54"/>
      <c r="E3" s="54"/>
      <c r="F3" s="54"/>
      <c r="G3" s="54"/>
      <c r="H3" s="54"/>
      <c r="I3" s="54"/>
      <c r="J3" s="55"/>
      <c r="N3" s="34">
        <v>2</v>
      </c>
    </row>
    <row r="4" spans="1:20" ht="33.6" customHeight="1" x14ac:dyDescent="0.3">
      <c r="A4" s="128" t="s">
        <v>306</v>
      </c>
      <c r="B4" s="129"/>
      <c r="C4" s="129"/>
      <c r="D4" s="129"/>
      <c r="E4" s="130">
        <v>46023</v>
      </c>
      <c r="F4" s="131"/>
      <c r="G4" s="56" t="s">
        <v>0</v>
      </c>
      <c r="H4" s="130">
        <v>46203</v>
      </c>
      <c r="I4" s="131"/>
      <c r="J4" s="57"/>
      <c r="N4" s="34">
        <v>3</v>
      </c>
    </row>
    <row r="5" spans="1:20" s="33" customFormat="1" ht="10.199999999999999" customHeight="1" x14ac:dyDescent="0.3">
      <c r="A5" s="132"/>
      <c r="B5" s="133"/>
      <c r="C5" s="133"/>
      <c r="D5" s="133"/>
      <c r="E5" s="133"/>
      <c r="F5" s="133"/>
      <c r="G5" s="133"/>
      <c r="H5" s="133"/>
      <c r="I5" s="133"/>
      <c r="J5" s="134"/>
      <c r="N5" s="34">
        <v>4</v>
      </c>
    </row>
    <row r="6" spans="1:20" ht="20.399999999999999" customHeight="1" x14ac:dyDescent="0.3">
      <c r="A6" s="58"/>
      <c r="B6" s="59" t="s">
        <v>328</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329</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2" t="s">
        <v>330</v>
      </c>
      <c r="B10" s="143"/>
      <c r="C10" s="143"/>
      <c r="D10" s="143"/>
      <c r="E10" s="143"/>
      <c r="F10" s="143"/>
      <c r="G10" s="143"/>
      <c r="H10" s="143"/>
      <c r="I10" s="143"/>
      <c r="J10" s="66"/>
    </row>
    <row r="11" spans="1:20" ht="24.6" customHeight="1" x14ac:dyDescent="0.3">
      <c r="A11" s="144" t="s">
        <v>307</v>
      </c>
      <c r="B11" s="145"/>
      <c r="C11" s="137" t="s">
        <v>451</v>
      </c>
      <c r="D11" s="138"/>
      <c r="E11" s="67"/>
      <c r="F11" s="146" t="s">
        <v>331</v>
      </c>
      <c r="G11" s="136"/>
      <c r="H11" s="147" t="s">
        <v>452</v>
      </c>
      <c r="I11" s="148"/>
      <c r="J11" s="68"/>
    </row>
    <row r="12" spans="1:20" ht="14.4" customHeight="1" x14ac:dyDescent="0.3">
      <c r="A12" s="69"/>
      <c r="B12" s="70"/>
      <c r="C12" s="70"/>
      <c r="D12" s="70"/>
      <c r="E12" s="140"/>
      <c r="F12" s="140"/>
      <c r="G12" s="140"/>
      <c r="H12" s="140"/>
      <c r="I12" s="71"/>
      <c r="J12" s="68"/>
    </row>
    <row r="13" spans="1:20" ht="21" customHeight="1" x14ac:dyDescent="0.3">
      <c r="A13" s="135" t="s">
        <v>322</v>
      </c>
      <c r="B13" s="136"/>
      <c r="C13" s="137" t="s">
        <v>453</v>
      </c>
      <c r="D13" s="138"/>
      <c r="E13" s="139"/>
      <c r="F13" s="140"/>
      <c r="G13" s="140"/>
      <c r="H13" s="140"/>
      <c r="I13" s="71"/>
      <c r="J13" s="68"/>
    </row>
    <row r="14" spans="1:20" ht="10.95" customHeight="1" x14ac:dyDescent="0.3">
      <c r="A14" s="67"/>
      <c r="B14" s="71"/>
      <c r="C14" s="47"/>
      <c r="D14" s="47"/>
      <c r="E14" s="141"/>
      <c r="F14" s="141"/>
      <c r="G14" s="141"/>
      <c r="H14" s="141"/>
      <c r="I14" s="70"/>
      <c r="J14" s="72"/>
    </row>
    <row r="15" spans="1:20" ht="22.95" customHeight="1" x14ac:dyDescent="0.3">
      <c r="A15" s="135" t="s">
        <v>308</v>
      </c>
      <c r="B15" s="136"/>
      <c r="C15" s="137" t="s">
        <v>454</v>
      </c>
      <c r="D15" s="138"/>
      <c r="E15" s="155"/>
      <c r="F15" s="156"/>
      <c r="G15" s="73" t="s">
        <v>332</v>
      </c>
      <c r="H15" s="147" t="s">
        <v>455</v>
      </c>
      <c r="I15" s="148"/>
      <c r="J15" s="74"/>
    </row>
    <row r="16" spans="1:20" ht="10.95" customHeight="1" x14ac:dyDescent="0.3">
      <c r="A16" s="67"/>
      <c r="B16" s="71"/>
      <c r="C16" s="70"/>
      <c r="D16" s="70"/>
      <c r="E16" s="141"/>
      <c r="F16" s="141"/>
      <c r="G16" s="157"/>
      <c r="H16" s="157"/>
      <c r="I16" s="70"/>
      <c r="J16" s="72"/>
    </row>
    <row r="17" spans="1:10" ht="22.95" customHeight="1" x14ac:dyDescent="0.3">
      <c r="A17" s="75"/>
      <c r="B17" s="73" t="s">
        <v>333</v>
      </c>
      <c r="C17" s="137" t="s">
        <v>456</v>
      </c>
      <c r="D17" s="138"/>
      <c r="E17" s="76"/>
      <c r="F17" s="76"/>
      <c r="G17" s="76"/>
      <c r="H17" s="76"/>
      <c r="I17" s="76"/>
      <c r="J17" s="74"/>
    </row>
    <row r="18" spans="1:10" x14ac:dyDescent="0.3">
      <c r="A18" s="149"/>
      <c r="B18" s="150"/>
      <c r="C18" s="141"/>
      <c r="D18" s="141"/>
      <c r="E18" s="141"/>
      <c r="F18" s="141"/>
      <c r="G18" s="141"/>
      <c r="H18" s="141"/>
      <c r="I18" s="70"/>
      <c r="J18" s="72"/>
    </row>
    <row r="19" spans="1:10" x14ac:dyDescent="0.3">
      <c r="A19" s="144" t="s">
        <v>309</v>
      </c>
      <c r="B19" s="151"/>
      <c r="C19" s="152" t="s">
        <v>457</v>
      </c>
      <c r="D19" s="153"/>
      <c r="E19" s="153"/>
      <c r="F19" s="153"/>
      <c r="G19" s="153"/>
      <c r="H19" s="153"/>
      <c r="I19" s="153"/>
      <c r="J19" s="154"/>
    </row>
    <row r="20" spans="1:10" x14ac:dyDescent="0.3">
      <c r="A20" s="69"/>
      <c r="B20" s="70"/>
      <c r="C20" s="77"/>
      <c r="D20" s="70"/>
      <c r="E20" s="141"/>
      <c r="F20" s="141"/>
      <c r="G20" s="141"/>
      <c r="H20" s="141"/>
      <c r="I20" s="70"/>
      <c r="J20" s="72"/>
    </row>
    <row r="21" spans="1:10" x14ac:dyDescent="0.3">
      <c r="A21" s="144" t="s">
        <v>310</v>
      </c>
      <c r="B21" s="151"/>
      <c r="C21" s="147">
        <v>10000</v>
      </c>
      <c r="D21" s="148"/>
      <c r="E21" s="141"/>
      <c r="F21" s="141"/>
      <c r="G21" s="152" t="s">
        <v>458</v>
      </c>
      <c r="H21" s="153"/>
      <c r="I21" s="153"/>
      <c r="J21" s="154"/>
    </row>
    <row r="22" spans="1:10" x14ac:dyDescent="0.3">
      <c r="A22" s="69"/>
      <c r="B22" s="70"/>
      <c r="C22" s="70"/>
      <c r="D22" s="70"/>
      <c r="E22" s="141"/>
      <c r="F22" s="141"/>
      <c r="G22" s="141"/>
      <c r="H22" s="141"/>
      <c r="I22" s="70"/>
      <c r="J22" s="72"/>
    </row>
    <row r="23" spans="1:10" x14ac:dyDescent="0.3">
      <c r="A23" s="144" t="s">
        <v>311</v>
      </c>
      <c r="B23" s="151"/>
      <c r="C23" s="152" t="s">
        <v>459</v>
      </c>
      <c r="D23" s="153"/>
      <c r="E23" s="153"/>
      <c r="F23" s="153"/>
      <c r="G23" s="153"/>
      <c r="H23" s="153"/>
      <c r="I23" s="153"/>
      <c r="J23" s="154"/>
    </row>
    <row r="24" spans="1:10" x14ac:dyDescent="0.3">
      <c r="A24" s="69"/>
      <c r="B24" s="70"/>
      <c r="C24" s="47"/>
      <c r="D24" s="70"/>
      <c r="E24" s="141"/>
      <c r="F24" s="141"/>
      <c r="G24" s="141"/>
      <c r="H24" s="141"/>
      <c r="I24" s="70"/>
      <c r="J24" s="72"/>
    </row>
    <row r="25" spans="1:10" x14ac:dyDescent="0.3">
      <c r="A25" s="144" t="s">
        <v>312</v>
      </c>
      <c r="B25" s="151"/>
      <c r="C25" s="159" t="s">
        <v>460</v>
      </c>
      <c r="D25" s="160"/>
      <c r="E25" s="160"/>
      <c r="F25" s="160"/>
      <c r="G25" s="160"/>
      <c r="H25" s="160"/>
      <c r="I25" s="160"/>
      <c r="J25" s="161"/>
    </row>
    <row r="26" spans="1:10" x14ac:dyDescent="0.3">
      <c r="A26" s="69"/>
      <c r="B26" s="70"/>
      <c r="C26" s="77"/>
      <c r="D26" s="70"/>
      <c r="E26" s="141"/>
      <c r="F26" s="141"/>
      <c r="G26" s="141"/>
      <c r="H26" s="141"/>
      <c r="I26" s="70"/>
      <c r="J26" s="72"/>
    </row>
    <row r="27" spans="1:10" x14ac:dyDescent="0.3">
      <c r="A27" s="144" t="s">
        <v>313</v>
      </c>
      <c r="B27" s="151"/>
      <c r="C27" s="159" t="s">
        <v>461</v>
      </c>
      <c r="D27" s="160"/>
      <c r="E27" s="160"/>
      <c r="F27" s="160"/>
      <c r="G27" s="160"/>
      <c r="H27" s="160"/>
      <c r="I27" s="160"/>
      <c r="J27" s="161"/>
    </row>
    <row r="28" spans="1:10" ht="13.95" customHeight="1" x14ac:dyDescent="0.3">
      <c r="A28" s="69"/>
      <c r="B28" s="70"/>
      <c r="C28" s="77"/>
      <c r="D28" s="70"/>
      <c r="E28" s="141"/>
      <c r="F28" s="141"/>
      <c r="G28" s="141"/>
      <c r="H28" s="141"/>
      <c r="I28" s="70"/>
      <c r="J28" s="72"/>
    </row>
    <row r="29" spans="1:10" ht="22.95" customHeight="1" x14ac:dyDescent="0.3">
      <c r="A29" s="135" t="s">
        <v>323</v>
      </c>
      <c r="B29" s="151"/>
      <c r="C29" s="18">
        <v>261</v>
      </c>
      <c r="D29" s="78"/>
      <c r="E29" s="158"/>
      <c r="F29" s="158"/>
      <c r="G29" s="158"/>
      <c r="H29" s="158"/>
      <c r="I29" s="79"/>
      <c r="J29" s="80"/>
    </row>
    <row r="30" spans="1:10" x14ac:dyDescent="0.3">
      <c r="A30" s="69"/>
      <c r="B30" s="70"/>
      <c r="C30" s="70"/>
      <c r="D30" s="70"/>
      <c r="E30" s="141"/>
      <c r="F30" s="141"/>
      <c r="G30" s="141"/>
      <c r="H30" s="141"/>
      <c r="I30" s="79"/>
      <c r="J30" s="80"/>
    </row>
    <row r="31" spans="1:10" x14ac:dyDescent="0.3">
      <c r="A31" s="144" t="s">
        <v>314</v>
      </c>
      <c r="B31" s="151"/>
      <c r="C31" s="19" t="s">
        <v>336</v>
      </c>
      <c r="D31" s="162" t="s">
        <v>334</v>
      </c>
      <c r="E31" s="163"/>
      <c r="F31" s="163"/>
      <c r="G31" s="163"/>
      <c r="H31" s="70"/>
      <c r="I31" s="81" t="s">
        <v>335</v>
      </c>
      <c r="J31" s="82" t="s">
        <v>336</v>
      </c>
    </row>
    <row r="32" spans="1:10" x14ac:dyDescent="0.3">
      <c r="A32" s="144"/>
      <c r="B32" s="151"/>
      <c r="C32" s="83"/>
      <c r="D32" s="56"/>
      <c r="E32" s="156"/>
      <c r="F32" s="156"/>
      <c r="G32" s="156"/>
      <c r="H32" s="156"/>
      <c r="I32" s="79"/>
      <c r="J32" s="80"/>
    </row>
    <row r="33" spans="1:10" x14ac:dyDescent="0.3">
      <c r="A33" s="144" t="s">
        <v>324</v>
      </c>
      <c r="B33" s="151"/>
      <c r="C33" s="18" t="s">
        <v>338</v>
      </c>
      <c r="D33" s="162" t="s">
        <v>337</v>
      </c>
      <c r="E33" s="163"/>
      <c r="F33" s="163"/>
      <c r="G33" s="163"/>
      <c r="H33" s="76"/>
      <c r="I33" s="81" t="s">
        <v>338</v>
      </c>
      <c r="J33" s="82" t="s">
        <v>339</v>
      </c>
    </row>
    <row r="34" spans="1:10" x14ac:dyDescent="0.3">
      <c r="A34" s="69"/>
      <c r="B34" s="70"/>
      <c r="C34" s="70"/>
      <c r="D34" s="70"/>
      <c r="E34" s="141"/>
      <c r="F34" s="141"/>
      <c r="G34" s="141"/>
      <c r="H34" s="141"/>
      <c r="I34" s="70"/>
      <c r="J34" s="72"/>
    </row>
    <row r="35" spans="1:10" x14ac:dyDescent="0.3">
      <c r="A35" s="162" t="s">
        <v>325</v>
      </c>
      <c r="B35" s="163"/>
      <c r="C35" s="163"/>
      <c r="D35" s="163"/>
      <c r="E35" s="163" t="s">
        <v>315</v>
      </c>
      <c r="F35" s="163"/>
      <c r="G35" s="163"/>
      <c r="H35" s="163"/>
      <c r="I35" s="163"/>
      <c r="J35" s="84" t="s">
        <v>316</v>
      </c>
    </row>
    <row r="36" spans="1:10" x14ac:dyDescent="0.3">
      <c r="A36" s="69"/>
      <c r="B36" s="70"/>
      <c r="C36" s="70"/>
      <c r="D36" s="70"/>
      <c r="E36" s="141"/>
      <c r="F36" s="141"/>
      <c r="G36" s="141"/>
      <c r="H36" s="141"/>
      <c r="I36" s="70"/>
      <c r="J36" s="80"/>
    </row>
    <row r="37" spans="1:10" x14ac:dyDescent="0.3">
      <c r="A37" s="164"/>
      <c r="B37" s="165"/>
      <c r="C37" s="165"/>
      <c r="D37" s="165"/>
      <c r="E37" s="164"/>
      <c r="F37" s="165"/>
      <c r="G37" s="165"/>
      <c r="H37" s="165"/>
      <c r="I37" s="166"/>
      <c r="J37" s="48"/>
    </row>
    <row r="38" spans="1:10" x14ac:dyDescent="0.3">
      <c r="A38" s="39"/>
      <c r="B38" s="47"/>
      <c r="C38" s="50"/>
      <c r="D38" s="167"/>
      <c r="E38" s="167"/>
      <c r="F38" s="167"/>
      <c r="G38" s="167"/>
      <c r="H38" s="167"/>
      <c r="I38" s="167"/>
      <c r="J38" s="40"/>
    </row>
    <row r="39" spans="1:10" x14ac:dyDescent="0.3">
      <c r="A39" s="164"/>
      <c r="B39" s="165"/>
      <c r="C39" s="165"/>
      <c r="D39" s="166"/>
      <c r="E39" s="164"/>
      <c r="F39" s="165"/>
      <c r="G39" s="165"/>
      <c r="H39" s="165"/>
      <c r="I39" s="166"/>
      <c r="J39" s="18"/>
    </row>
    <row r="40" spans="1:10" x14ac:dyDescent="0.3">
      <c r="A40" s="39"/>
      <c r="B40" s="47"/>
      <c r="C40" s="50"/>
      <c r="D40" s="49"/>
      <c r="E40" s="167"/>
      <c r="F40" s="167"/>
      <c r="G40" s="167"/>
      <c r="H40" s="167"/>
      <c r="I40" s="46"/>
      <c r="J40" s="40"/>
    </row>
    <row r="41" spans="1:10" x14ac:dyDescent="0.3">
      <c r="A41" s="164"/>
      <c r="B41" s="165"/>
      <c r="C41" s="165"/>
      <c r="D41" s="166"/>
      <c r="E41" s="164"/>
      <c r="F41" s="165"/>
      <c r="G41" s="165"/>
      <c r="H41" s="165"/>
      <c r="I41" s="166"/>
      <c r="J41" s="18"/>
    </row>
    <row r="42" spans="1:10" x14ac:dyDescent="0.3">
      <c r="A42" s="39"/>
      <c r="B42" s="47"/>
      <c r="C42" s="50"/>
      <c r="D42" s="49"/>
      <c r="E42" s="167"/>
      <c r="F42" s="167"/>
      <c r="G42" s="167"/>
      <c r="H42" s="167"/>
      <c r="I42" s="46"/>
      <c r="J42" s="40"/>
    </row>
    <row r="43" spans="1:10" x14ac:dyDescent="0.3">
      <c r="A43" s="164"/>
      <c r="B43" s="165"/>
      <c r="C43" s="165"/>
      <c r="D43" s="166"/>
      <c r="E43" s="164"/>
      <c r="F43" s="165"/>
      <c r="G43" s="165"/>
      <c r="H43" s="165"/>
      <c r="I43" s="166"/>
      <c r="J43" s="18"/>
    </row>
    <row r="44" spans="1:10" x14ac:dyDescent="0.3">
      <c r="A44" s="41"/>
      <c r="B44" s="50"/>
      <c r="C44" s="169"/>
      <c r="D44" s="169"/>
      <c r="E44" s="157"/>
      <c r="F44" s="157"/>
      <c r="G44" s="169"/>
      <c r="H44" s="169"/>
      <c r="I44" s="169"/>
      <c r="J44" s="40"/>
    </row>
    <row r="45" spans="1:10" x14ac:dyDescent="0.3">
      <c r="A45" s="164"/>
      <c r="B45" s="165"/>
      <c r="C45" s="165"/>
      <c r="D45" s="166"/>
      <c r="E45" s="164"/>
      <c r="F45" s="165"/>
      <c r="G45" s="165"/>
      <c r="H45" s="165"/>
      <c r="I45" s="166"/>
      <c r="J45" s="18"/>
    </row>
    <row r="46" spans="1:10" x14ac:dyDescent="0.3">
      <c r="A46" s="41"/>
      <c r="B46" s="50"/>
      <c r="C46" s="50"/>
      <c r="D46" s="47"/>
      <c r="E46" s="157"/>
      <c r="F46" s="157"/>
      <c r="G46" s="169"/>
      <c r="H46" s="169"/>
      <c r="I46" s="47"/>
      <c r="J46" s="40"/>
    </row>
    <row r="47" spans="1:10" x14ac:dyDescent="0.3">
      <c r="A47" s="164"/>
      <c r="B47" s="165"/>
      <c r="C47" s="165"/>
      <c r="D47" s="166"/>
      <c r="E47" s="164"/>
      <c r="F47" s="165"/>
      <c r="G47" s="165"/>
      <c r="H47" s="165"/>
      <c r="I47" s="166"/>
      <c r="J47" s="18"/>
    </row>
    <row r="48" spans="1:10" x14ac:dyDescent="0.3">
      <c r="A48" s="85"/>
      <c r="B48" s="77"/>
      <c r="C48" s="77"/>
      <c r="D48" s="70"/>
      <c r="E48" s="141"/>
      <c r="F48" s="141"/>
      <c r="G48" s="168"/>
      <c r="H48" s="168"/>
      <c r="I48" s="70"/>
      <c r="J48" s="86" t="s">
        <v>340</v>
      </c>
    </row>
    <row r="49" spans="1:10" x14ac:dyDescent="0.3">
      <c r="A49" s="85"/>
      <c r="B49" s="77"/>
      <c r="C49" s="77"/>
      <c r="D49" s="70"/>
      <c r="E49" s="141"/>
      <c r="F49" s="141"/>
      <c r="G49" s="168"/>
      <c r="H49" s="168"/>
      <c r="I49" s="70"/>
      <c r="J49" s="86" t="s">
        <v>341</v>
      </c>
    </row>
    <row r="50" spans="1:10" ht="14.4" customHeight="1" x14ac:dyDescent="0.3">
      <c r="A50" s="135" t="s">
        <v>317</v>
      </c>
      <c r="B50" s="146"/>
      <c r="C50" s="147"/>
      <c r="D50" s="148"/>
      <c r="E50" s="174" t="s">
        <v>342</v>
      </c>
      <c r="F50" s="175"/>
      <c r="G50" s="152"/>
      <c r="H50" s="153"/>
      <c r="I50" s="153"/>
      <c r="J50" s="154"/>
    </row>
    <row r="51" spans="1:10" x14ac:dyDescent="0.3">
      <c r="A51" s="85"/>
      <c r="B51" s="77"/>
      <c r="C51" s="168"/>
      <c r="D51" s="168"/>
      <c r="E51" s="141"/>
      <c r="F51" s="141"/>
      <c r="G51" s="176" t="s">
        <v>343</v>
      </c>
      <c r="H51" s="176"/>
      <c r="I51" s="176"/>
      <c r="J51" s="63"/>
    </row>
    <row r="52" spans="1:10" ht="13.95" customHeight="1" x14ac:dyDescent="0.3">
      <c r="A52" s="135" t="s">
        <v>318</v>
      </c>
      <c r="B52" s="146"/>
      <c r="C52" s="152"/>
      <c r="D52" s="153"/>
      <c r="E52" s="153"/>
      <c r="F52" s="153"/>
      <c r="G52" s="153"/>
      <c r="H52" s="153"/>
      <c r="I52" s="153"/>
      <c r="J52" s="154"/>
    </row>
    <row r="53" spans="1:10" x14ac:dyDescent="0.3">
      <c r="A53" s="69"/>
      <c r="B53" s="70"/>
      <c r="C53" s="158" t="s">
        <v>319</v>
      </c>
      <c r="D53" s="158"/>
      <c r="E53" s="158"/>
      <c r="F53" s="158"/>
      <c r="G53" s="158"/>
      <c r="H53" s="158"/>
      <c r="I53" s="158"/>
      <c r="J53" s="72"/>
    </row>
    <row r="54" spans="1:10" x14ac:dyDescent="0.3">
      <c r="A54" s="135" t="s">
        <v>320</v>
      </c>
      <c r="B54" s="146"/>
      <c r="C54" s="170"/>
      <c r="D54" s="171"/>
      <c r="E54" s="172"/>
      <c r="F54" s="141"/>
      <c r="G54" s="141"/>
      <c r="H54" s="163"/>
      <c r="I54" s="163"/>
      <c r="J54" s="173"/>
    </row>
    <row r="55" spans="1:10" x14ac:dyDescent="0.3">
      <c r="A55" s="69"/>
      <c r="B55" s="70"/>
      <c r="C55" s="77"/>
      <c r="D55" s="70"/>
      <c r="E55" s="141"/>
      <c r="F55" s="141"/>
      <c r="G55" s="141"/>
      <c r="H55" s="141"/>
      <c r="I55" s="70"/>
      <c r="J55" s="72"/>
    </row>
    <row r="56" spans="1:10" ht="14.4" customHeight="1" x14ac:dyDescent="0.3">
      <c r="A56" s="135" t="s">
        <v>312</v>
      </c>
      <c r="B56" s="146"/>
      <c r="C56" s="177"/>
      <c r="D56" s="178"/>
      <c r="E56" s="178"/>
      <c r="F56" s="178"/>
      <c r="G56" s="178"/>
      <c r="H56" s="178"/>
      <c r="I56" s="178"/>
      <c r="J56" s="179"/>
    </row>
    <row r="57" spans="1:10" x14ac:dyDescent="0.3">
      <c r="A57" s="69"/>
      <c r="B57" s="70"/>
      <c r="C57" s="70"/>
      <c r="D57" s="70"/>
      <c r="E57" s="141"/>
      <c r="F57" s="141"/>
      <c r="G57" s="141"/>
      <c r="H57" s="141"/>
      <c r="I57" s="70"/>
      <c r="J57" s="72"/>
    </row>
    <row r="58" spans="1:10" x14ac:dyDescent="0.3">
      <c r="A58" s="135" t="s">
        <v>344</v>
      </c>
      <c r="B58" s="146"/>
      <c r="C58" s="177"/>
      <c r="D58" s="178"/>
      <c r="E58" s="178"/>
      <c r="F58" s="178"/>
      <c r="G58" s="178"/>
      <c r="H58" s="178"/>
      <c r="I58" s="178"/>
      <c r="J58" s="179"/>
    </row>
    <row r="59" spans="1:10" ht="14.4" customHeight="1" x14ac:dyDescent="0.3">
      <c r="A59" s="69"/>
      <c r="B59" s="70"/>
      <c r="C59" s="180" t="s">
        <v>345</v>
      </c>
      <c r="D59" s="180"/>
      <c r="E59" s="180"/>
      <c r="F59" s="180"/>
      <c r="G59" s="70"/>
      <c r="H59" s="70"/>
      <c r="I59" s="70"/>
      <c r="J59" s="72"/>
    </row>
    <row r="60" spans="1:10" x14ac:dyDescent="0.3">
      <c r="A60" s="135" t="s">
        <v>346</v>
      </c>
      <c r="B60" s="146"/>
      <c r="C60" s="177"/>
      <c r="D60" s="178"/>
      <c r="E60" s="178"/>
      <c r="F60" s="178"/>
      <c r="G60" s="178"/>
      <c r="H60" s="178"/>
      <c r="I60" s="178"/>
      <c r="J60" s="179"/>
    </row>
    <row r="61" spans="1:10" ht="14.4" customHeight="1" x14ac:dyDescent="0.3">
      <c r="A61" s="87"/>
      <c r="B61" s="88"/>
      <c r="C61" s="181" t="s">
        <v>347</v>
      </c>
      <c r="D61" s="181"/>
      <c r="E61" s="181"/>
      <c r="F61" s="181"/>
      <c r="G61" s="181"/>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tabSelected="1" view="pageBreakPreview" topLeftCell="A62" zoomScaleNormal="100" zoomScaleSheetLayoutView="100" workbookViewId="0">
      <selection activeCell="I94" sqref="I94"/>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5" t="s">
        <v>1</v>
      </c>
      <c r="B1" s="186"/>
      <c r="C1" s="186"/>
      <c r="D1" s="186"/>
      <c r="E1" s="186"/>
      <c r="F1" s="186"/>
      <c r="G1" s="186"/>
      <c r="H1" s="186"/>
      <c r="I1" s="186"/>
    </row>
    <row r="2" spans="1:9" x14ac:dyDescent="0.25">
      <c r="A2" s="187" t="s">
        <v>463</v>
      </c>
      <c r="B2" s="188"/>
      <c r="C2" s="188"/>
      <c r="D2" s="188"/>
      <c r="E2" s="188"/>
      <c r="F2" s="188"/>
      <c r="G2" s="188"/>
      <c r="H2" s="188"/>
      <c r="I2" s="188"/>
    </row>
    <row r="3" spans="1:9" x14ac:dyDescent="0.25">
      <c r="A3" s="189" t="s">
        <v>439</v>
      </c>
      <c r="B3" s="189"/>
      <c r="C3" s="189"/>
      <c r="D3" s="189"/>
      <c r="E3" s="189"/>
      <c r="F3" s="189"/>
      <c r="G3" s="189"/>
      <c r="H3" s="189"/>
      <c r="I3" s="189"/>
    </row>
    <row r="4" spans="1:9" x14ac:dyDescent="0.25">
      <c r="A4" s="190" t="s">
        <v>462</v>
      </c>
      <c r="B4" s="191"/>
      <c r="C4" s="191"/>
      <c r="D4" s="191"/>
      <c r="E4" s="191"/>
      <c r="F4" s="191"/>
      <c r="G4" s="191"/>
      <c r="H4" s="191"/>
      <c r="I4" s="192"/>
    </row>
    <row r="5" spans="1:9" ht="30.6" x14ac:dyDescent="0.25">
      <c r="A5" s="195" t="s">
        <v>2</v>
      </c>
      <c r="B5" s="196"/>
      <c r="C5" s="196"/>
      <c r="D5" s="196"/>
      <c r="E5" s="196"/>
      <c r="F5" s="196"/>
      <c r="G5" s="45" t="s">
        <v>101</v>
      </c>
      <c r="H5" s="6" t="s">
        <v>294</v>
      </c>
      <c r="I5" s="6" t="s">
        <v>295</v>
      </c>
    </row>
    <row r="6" spans="1:9" x14ac:dyDescent="0.25">
      <c r="A6" s="193">
        <v>1</v>
      </c>
      <c r="B6" s="194"/>
      <c r="C6" s="194"/>
      <c r="D6" s="194"/>
      <c r="E6" s="194"/>
      <c r="F6" s="194"/>
      <c r="G6" s="44">
        <v>2</v>
      </c>
      <c r="H6" s="6">
        <v>3</v>
      </c>
      <c r="I6" s="6">
        <v>4</v>
      </c>
    </row>
    <row r="7" spans="1:9" x14ac:dyDescent="0.25">
      <c r="A7" s="197"/>
      <c r="B7" s="197"/>
      <c r="C7" s="197"/>
      <c r="D7" s="197"/>
      <c r="E7" s="197"/>
      <c r="F7" s="197"/>
      <c r="G7" s="197"/>
      <c r="H7" s="197"/>
      <c r="I7" s="197"/>
    </row>
    <row r="8" spans="1:9" ht="12.75" customHeight="1" x14ac:dyDescent="0.25">
      <c r="A8" s="198" t="s">
        <v>4</v>
      </c>
      <c r="B8" s="198"/>
      <c r="C8" s="198"/>
      <c r="D8" s="198"/>
      <c r="E8" s="198"/>
      <c r="F8" s="198"/>
      <c r="G8" s="7">
        <v>1</v>
      </c>
      <c r="H8" s="90">
        <v>0</v>
      </c>
      <c r="I8" s="90">
        <v>0</v>
      </c>
    </row>
    <row r="9" spans="1:9" ht="12.75" customHeight="1" x14ac:dyDescent="0.25">
      <c r="A9" s="184" t="s">
        <v>300</v>
      </c>
      <c r="B9" s="184"/>
      <c r="C9" s="184"/>
      <c r="D9" s="184"/>
      <c r="E9" s="184"/>
      <c r="F9" s="184"/>
      <c r="G9" s="8">
        <v>2</v>
      </c>
      <c r="H9" s="91">
        <f>H10+H17+H27+H38+H43</f>
        <v>9371002</v>
      </c>
      <c r="I9" s="91">
        <f>I10+I17+I27+I38+I43</f>
        <v>8293291</v>
      </c>
    </row>
    <row r="10" spans="1:9" ht="12.75" customHeight="1" x14ac:dyDescent="0.25">
      <c r="A10" s="183" t="s">
        <v>5</v>
      </c>
      <c r="B10" s="183"/>
      <c r="C10" s="183"/>
      <c r="D10" s="183"/>
      <c r="E10" s="183"/>
      <c r="F10" s="183"/>
      <c r="G10" s="8">
        <v>3</v>
      </c>
      <c r="H10" s="91">
        <f>H11+H12+H13+H14+H15+H16</f>
        <v>11770</v>
      </c>
      <c r="I10" s="91">
        <f>I11+I12+I13+I14+I15+I16</f>
        <v>7020</v>
      </c>
    </row>
    <row r="11" spans="1:9" ht="12.75" customHeight="1" x14ac:dyDescent="0.25">
      <c r="A11" s="182" t="s">
        <v>6</v>
      </c>
      <c r="B11" s="182"/>
      <c r="C11" s="182"/>
      <c r="D11" s="182"/>
      <c r="E11" s="182"/>
      <c r="F11" s="182"/>
      <c r="G11" s="7">
        <v>4</v>
      </c>
      <c r="H11" s="90">
        <v>0</v>
      </c>
      <c r="I11" s="90">
        <v>0</v>
      </c>
    </row>
    <row r="12" spans="1:9" ht="22.95" customHeight="1" x14ac:dyDescent="0.25">
      <c r="A12" s="182" t="s">
        <v>7</v>
      </c>
      <c r="B12" s="182"/>
      <c r="C12" s="182"/>
      <c r="D12" s="182"/>
      <c r="E12" s="182"/>
      <c r="F12" s="182"/>
      <c r="G12" s="7">
        <v>5</v>
      </c>
      <c r="H12" s="90">
        <v>5248</v>
      </c>
      <c r="I12" s="90">
        <v>498</v>
      </c>
    </row>
    <row r="13" spans="1:9" ht="12.75" customHeight="1" x14ac:dyDescent="0.25">
      <c r="A13" s="182" t="s">
        <v>8</v>
      </c>
      <c r="B13" s="182"/>
      <c r="C13" s="182"/>
      <c r="D13" s="182"/>
      <c r="E13" s="182"/>
      <c r="F13" s="182"/>
      <c r="G13" s="7">
        <v>6</v>
      </c>
      <c r="H13" s="90">
        <v>4280</v>
      </c>
      <c r="I13" s="90">
        <v>4280</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2242</v>
      </c>
      <c r="I15" s="90">
        <v>2242</v>
      </c>
    </row>
    <row r="16" spans="1:9" ht="12.75" customHeight="1" x14ac:dyDescent="0.25">
      <c r="A16" s="182" t="s">
        <v>11</v>
      </c>
      <c r="B16" s="182"/>
      <c r="C16" s="182"/>
      <c r="D16" s="182"/>
      <c r="E16" s="182"/>
      <c r="F16" s="182"/>
      <c r="G16" s="7">
        <v>9</v>
      </c>
      <c r="H16" s="90">
        <v>0</v>
      </c>
      <c r="I16" s="90">
        <v>0</v>
      </c>
    </row>
    <row r="17" spans="1:9" ht="12.75" customHeight="1" x14ac:dyDescent="0.25">
      <c r="A17" s="183" t="s">
        <v>12</v>
      </c>
      <c r="B17" s="183"/>
      <c r="C17" s="183"/>
      <c r="D17" s="183"/>
      <c r="E17" s="183"/>
      <c r="F17" s="183"/>
      <c r="G17" s="8">
        <v>10</v>
      </c>
      <c r="H17" s="91">
        <f>H18+H19+H20+H21+H22+H23+H24+H25+H26</f>
        <v>7276646</v>
      </c>
      <c r="I17" s="91">
        <f>I18+I19+I20+I21+I22+I23+I24+I25+I26</f>
        <v>6196904</v>
      </c>
    </row>
    <row r="18" spans="1:9" ht="12.75" customHeight="1" x14ac:dyDescent="0.25">
      <c r="A18" s="182" t="s">
        <v>13</v>
      </c>
      <c r="B18" s="182"/>
      <c r="C18" s="182"/>
      <c r="D18" s="182"/>
      <c r="E18" s="182"/>
      <c r="F18" s="182"/>
      <c r="G18" s="7">
        <v>11</v>
      </c>
      <c r="H18" s="90">
        <v>874691</v>
      </c>
      <c r="I18" s="90">
        <v>874691</v>
      </c>
    </row>
    <row r="19" spans="1:9" ht="12.75" customHeight="1" x14ac:dyDescent="0.25">
      <c r="A19" s="182" t="s">
        <v>14</v>
      </c>
      <c r="B19" s="182"/>
      <c r="C19" s="182"/>
      <c r="D19" s="182"/>
      <c r="E19" s="182"/>
      <c r="F19" s="182"/>
      <c r="G19" s="7">
        <v>12</v>
      </c>
      <c r="H19" s="90">
        <v>1450119</v>
      </c>
      <c r="I19" s="90">
        <v>1418852</v>
      </c>
    </row>
    <row r="20" spans="1:9" ht="12.75" customHeight="1" x14ac:dyDescent="0.25">
      <c r="A20" s="182" t="s">
        <v>15</v>
      </c>
      <c r="B20" s="182"/>
      <c r="C20" s="182"/>
      <c r="D20" s="182"/>
      <c r="E20" s="182"/>
      <c r="F20" s="182"/>
      <c r="G20" s="7">
        <v>13</v>
      </c>
      <c r="H20" s="90">
        <v>4135943</v>
      </c>
      <c r="I20" s="90">
        <v>3123169</v>
      </c>
    </row>
    <row r="21" spans="1:9" ht="12.75" customHeight="1" x14ac:dyDescent="0.25">
      <c r="A21" s="182" t="s">
        <v>16</v>
      </c>
      <c r="B21" s="182"/>
      <c r="C21" s="182"/>
      <c r="D21" s="182"/>
      <c r="E21" s="182"/>
      <c r="F21" s="182"/>
      <c r="G21" s="7">
        <v>14</v>
      </c>
      <c r="H21" s="90">
        <v>396518</v>
      </c>
      <c r="I21" s="90">
        <v>321078</v>
      </c>
    </row>
    <row r="22" spans="1:9" ht="12.75" customHeight="1" x14ac:dyDescent="0.25">
      <c r="A22" s="182" t="s">
        <v>17</v>
      </c>
      <c r="B22" s="182"/>
      <c r="C22" s="182"/>
      <c r="D22" s="182"/>
      <c r="E22" s="182"/>
      <c r="F22" s="182"/>
      <c r="G22" s="7">
        <v>15</v>
      </c>
      <c r="H22" s="90">
        <v>0</v>
      </c>
      <c r="I22" s="90">
        <v>0</v>
      </c>
    </row>
    <row r="23" spans="1:9" ht="12.75" customHeight="1" x14ac:dyDescent="0.25">
      <c r="A23" s="182" t="s">
        <v>18</v>
      </c>
      <c r="B23" s="182"/>
      <c r="C23" s="182"/>
      <c r="D23" s="182"/>
      <c r="E23" s="182"/>
      <c r="F23" s="182"/>
      <c r="G23" s="7">
        <v>16</v>
      </c>
      <c r="H23" s="90">
        <v>29086</v>
      </c>
      <c r="I23" s="90">
        <v>29086</v>
      </c>
    </row>
    <row r="24" spans="1:9" ht="12.75" customHeight="1" x14ac:dyDescent="0.25">
      <c r="A24" s="182" t="s">
        <v>19</v>
      </c>
      <c r="B24" s="182"/>
      <c r="C24" s="182"/>
      <c r="D24" s="182"/>
      <c r="E24" s="182"/>
      <c r="F24" s="182"/>
      <c r="G24" s="7">
        <v>17</v>
      </c>
      <c r="H24" s="90">
        <v>271117</v>
      </c>
      <c r="I24" s="90">
        <v>310856</v>
      </c>
    </row>
    <row r="25" spans="1:9" ht="12.75" customHeight="1" x14ac:dyDescent="0.25">
      <c r="A25" s="182" t="s">
        <v>20</v>
      </c>
      <c r="B25" s="182"/>
      <c r="C25" s="182"/>
      <c r="D25" s="182"/>
      <c r="E25" s="182"/>
      <c r="F25" s="182"/>
      <c r="G25" s="7">
        <v>18</v>
      </c>
      <c r="H25" s="90">
        <v>40424</v>
      </c>
      <c r="I25" s="90">
        <v>40424</v>
      </c>
    </row>
    <row r="26" spans="1:9" ht="12.75" customHeight="1" x14ac:dyDescent="0.25">
      <c r="A26" s="182" t="s">
        <v>21</v>
      </c>
      <c r="B26" s="182"/>
      <c r="C26" s="182"/>
      <c r="D26" s="182"/>
      <c r="E26" s="182"/>
      <c r="F26" s="182"/>
      <c r="G26" s="7">
        <v>19</v>
      </c>
      <c r="H26" s="90">
        <v>78748</v>
      </c>
      <c r="I26" s="90">
        <v>78748</v>
      </c>
    </row>
    <row r="27" spans="1:9" ht="12.75" customHeight="1" x14ac:dyDescent="0.25">
      <c r="A27" s="183" t="s">
        <v>22</v>
      </c>
      <c r="B27" s="183"/>
      <c r="C27" s="183"/>
      <c r="D27" s="183"/>
      <c r="E27" s="183"/>
      <c r="F27" s="183"/>
      <c r="G27" s="8">
        <v>20</v>
      </c>
      <c r="H27" s="91">
        <f>SUM(H28:H37)</f>
        <v>2068715</v>
      </c>
      <c r="I27" s="91">
        <f>SUM(I28:I37)</f>
        <v>2075409</v>
      </c>
    </row>
    <row r="28" spans="1:9" ht="12.75" customHeight="1" x14ac:dyDescent="0.25">
      <c r="A28" s="182" t="s">
        <v>23</v>
      </c>
      <c r="B28" s="182"/>
      <c r="C28" s="182"/>
      <c r="D28" s="182"/>
      <c r="E28" s="182"/>
      <c r="F28" s="182"/>
      <c r="G28" s="7">
        <v>21</v>
      </c>
      <c r="H28" s="90">
        <v>0</v>
      </c>
      <c r="I28" s="90">
        <v>0</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0</v>
      </c>
      <c r="I30" s="90">
        <v>0</v>
      </c>
    </row>
    <row r="31" spans="1:9" ht="24" customHeight="1" x14ac:dyDescent="0.25">
      <c r="A31" s="182" t="s">
        <v>26</v>
      </c>
      <c r="B31" s="182"/>
      <c r="C31" s="182"/>
      <c r="D31" s="182"/>
      <c r="E31" s="182"/>
      <c r="F31" s="182"/>
      <c r="G31" s="7">
        <v>24</v>
      </c>
      <c r="H31" s="90">
        <v>1990842</v>
      </c>
      <c r="I31" s="90">
        <v>1990842</v>
      </c>
    </row>
    <row r="32" spans="1:9" ht="23.4" customHeight="1" x14ac:dyDescent="0.25">
      <c r="A32" s="182" t="s">
        <v>27</v>
      </c>
      <c r="B32" s="182"/>
      <c r="C32" s="182"/>
      <c r="D32" s="182"/>
      <c r="E32" s="182"/>
      <c r="F32" s="182"/>
      <c r="G32" s="7">
        <v>25</v>
      </c>
      <c r="H32" s="90">
        <v>0</v>
      </c>
      <c r="I32" s="90">
        <v>0</v>
      </c>
    </row>
    <row r="33" spans="1:9" ht="21.6" customHeight="1" x14ac:dyDescent="0.25">
      <c r="A33" s="182" t="s">
        <v>28</v>
      </c>
      <c r="B33" s="182"/>
      <c r="C33" s="182"/>
      <c r="D33" s="182"/>
      <c r="E33" s="182"/>
      <c r="F33" s="182"/>
      <c r="G33" s="7">
        <v>26</v>
      </c>
      <c r="H33" s="90">
        <v>0</v>
      </c>
      <c r="I33" s="90">
        <v>0</v>
      </c>
    </row>
    <row r="34" spans="1:9" ht="12.75" customHeight="1" x14ac:dyDescent="0.25">
      <c r="A34" s="182" t="s">
        <v>29</v>
      </c>
      <c r="B34" s="182"/>
      <c r="C34" s="182"/>
      <c r="D34" s="182"/>
      <c r="E34" s="182"/>
      <c r="F34" s="182"/>
      <c r="G34" s="7">
        <v>27</v>
      </c>
      <c r="H34" s="90">
        <v>0</v>
      </c>
      <c r="I34" s="90">
        <v>0</v>
      </c>
    </row>
    <row r="35" spans="1:9" ht="12.75" customHeight="1" x14ac:dyDescent="0.25">
      <c r="A35" s="182" t="s">
        <v>30</v>
      </c>
      <c r="B35" s="182"/>
      <c r="C35" s="182"/>
      <c r="D35" s="182"/>
      <c r="E35" s="182"/>
      <c r="F35" s="182"/>
      <c r="G35" s="7">
        <v>28</v>
      </c>
      <c r="H35" s="90">
        <v>77873</v>
      </c>
      <c r="I35" s="90">
        <v>84567</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0</v>
      </c>
      <c r="I37" s="90">
        <v>0</v>
      </c>
    </row>
    <row r="38" spans="1:9" ht="12.75" customHeight="1" x14ac:dyDescent="0.25">
      <c r="A38" s="183" t="s">
        <v>33</v>
      </c>
      <c r="B38" s="183"/>
      <c r="C38" s="183"/>
      <c r="D38" s="183"/>
      <c r="E38" s="183"/>
      <c r="F38" s="183"/>
      <c r="G38" s="8">
        <v>31</v>
      </c>
      <c r="H38" s="91">
        <f>H39+H40+H41+H42</f>
        <v>13871</v>
      </c>
      <c r="I38" s="91">
        <f>I39+I40+I41+I42</f>
        <v>13958</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13871</v>
      </c>
      <c r="I42" s="90">
        <v>13958</v>
      </c>
    </row>
    <row r="43" spans="1:9" ht="12.75" customHeight="1" x14ac:dyDescent="0.25">
      <c r="A43" s="182" t="s">
        <v>38</v>
      </c>
      <c r="B43" s="182"/>
      <c r="C43" s="182"/>
      <c r="D43" s="182"/>
      <c r="E43" s="182"/>
      <c r="F43" s="182"/>
      <c r="G43" s="7">
        <v>36</v>
      </c>
      <c r="H43" s="90">
        <v>0</v>
      </c>
      <c r="I43" s="90">
        <v>0</v>
      </c>
    </row>
    <row r="44" spans="1:9" ht="12.75" customHeight="1" x14ac:dyDescent="0.25">
      <c r="A44" s="184" t="s">
        <v>301</v>
      </c>
      <c r="B44" s="184"/>
      <c r="C44" s="184"/>
      <c r="D44" s="184"/>
      <c r="E44" s="184"/>
      <c r="F44" s="184"/>
      <c r="G44" s="8">
        <v>37</v>
      </c>
      <c r="H44" s="91">
        <f>H45+H53+H60+H70</f>
        <v>6834802</v>
      </c>
      <c r="I44" s="91">
        <f>I45+I53+I60+I70</f>
        <v>7247334</v>
      </c>
    </row>
    <row r="45" spans="1:9" ht="12.75" customHeight="1" x14ac:dyDescent="0.25">
      <c r="A45" s="183" t="s">
        <v>39</v>
      </c>
      <c r="B45" s="183"/>
      <c r="C45" s="183"/>
      <c r="D45" s="183"/>
      <c r="E45" s="183"/>
      <c r="F45" s="183"/>
      <c r="G45" s="8">
        <v>38</v>
      </c>
      <c r="H45" s="91">
        <f>SUM(H46:H52)</f>
        <v>75619</v>
      </c>
      <c r="I45" s="91">
        <f>SUM(I46:I52)</f>
        <v>75619</v>
      </c>
    </row>
    <row r="46" spans="1:9" ht="12.75" customHeight="1" x14ac:dyDescent="0.25">
      <c r="A46" s="182" t="s">
        <v>40</v>
      </c>
      <c r="B46" s="182"/>
      <c r="C46" s="182"/>
      <c r="D46" s="182"/>
      <c r="E46" s="182"/>
      <c r="F46" s="182"/>
      <c r="G46" s="7">
        <v>39</v>
      </c>
      <c r="H46" s="90">
        <v>0</v>
      </c>
      <c r="I46" s="90">
        <v>0</v>
      </c>
    </row>
    <row r="47" spans="1:9" ht="12.75" customHeight="1" x14ac:dyDescent="0.25">
      <c r="A47" s="182" t="s">
        <v>41</v>
      </c>
      <c r="B47" s="182"/>
      <c r="C47" s="182"/>
      <c r="D47" s="182"/>
      <c r="E47" s="182"/>
      <c r="F47" s="182"/>
      <c r="G47" s="7">
        <v>40</v>
      </c>
      <c r="H47" s="90">
        <v>75619</v>
      </c>
      <c r="I47" s="90">
        <v>75619</v>
      </c>
    </row>
    <row r="48" spans="1:9" ht="12.75" customHeight="1" x14ac:dyDescent="0.25">
      <c r="A48" s="182" t="s">
        <v>42</v>
      </c>
      <c r="B48" s="182"/>
      <c r="C48" s="182"/>
      <c r="D48" s="182"/>
      <c r="E48" s="182"/>
      <c r="F48" s="182"/>
      <c r="G48" s="7">
        <v>41</v>
      </c>
      <c r="H48" s="90">
        <v>0</v>
      </c>
      <c r="I48" s="90">
        <v>0</v>
      </c>
    </row>
    <row r="49" spans="1:9" ht="12.75" customHeight="1" x14ac:dyDescent="0.25">
      <c r="A49" s="182" t="s">
        <v>43</v>
      </c>
      <c r="B49" s="182"/>
      <c r="C49" s="182"/>
      <c r="D49" s="182"/>
      <c r="E49" s="182"/>
      <c r="F49" s="182"/>
      <c r="G49" s="7">
        <v>42</v>
      </c>
      <c r="H49" s="90">
        <v>0</v>
      </c>
      <c r="I49" s="90">
        <v>0</v>
      </c>
    </row>
    <row r="50" spans="1:9" ht="12.75" customHeight="1" x14ac:dyDescent="0.25">
      <c r="A50" s="182" t="s">
        <v>44</v>
      </c>
      <c r="B50" s="182"/>
      <c r="C50" s="182"/>
      <c r="D50" s="182"/>
      <c r="E50" s="182"/>
      <c r="F50" s="182"/>
      <c r="G50" s="7">
        <v>43</v>
      </c>
      <c r="H50" s="90">
        <v>0</v>
      </c>
      <c r="I50" s="90">
        <v>0</v>
      </c>
    </row>
    <row r="51" spans="1:9" ht="12.75" customHeight="1" x14ac:dyDescent="0.25">
      <c r="A51" s="182" t="s">
        <v>45</v>
      </c>
      <c r="B51" s="182"/>
      <c r="C51" s="182"/>
      <c r="D51" s="182"/>
      <c r="E51" s="182"/>
      <c r="F51" s="182"/>
      <c r="G51" s="7">
        <v>44</v>
      </c>
      <c r="H51" s="90">
        <v>0</v>
      </c>
      <c r="I51" s="90">
        <v>0</v>
      </c>
    </row>
    <row r="52" spans="1:9" ht="12.75" customHeight="1" x14ac:dyDescent="0.25">
      <c r="A52" s="182" t="s">
        <v>46</v>
      </c>
      <c r="B52" s="182"/>
      <c r="C52" s="182"/>
      <c r="D52" s="182"/>
      <c r="E52" s="182"/>
      <c r="F52" s="182"/>
      <c r="G52" s="7">
        <v>45</v>
      </c>
      <c r="H52" s="90">
        <v>0</v>
      </c>
      <c r="I52" s="90">
        <v>0</v>
      </c>
    </row>
    <row r="53" spans="1:9" ht="12.75" customHeight="1" x14ac:dyDescent="0.25">
      <c r="A53" s="183" t="s">
        <v>47</v>
      </c>
      <c r="B53" s="183"/>
      <c r="C53" s="183"/>
      <c r="D53" s="183"/>
      <c r="E53" s="183"/>
      <c r="F53" s="183"/>
      <c r="G53" s="8">
        <v>46</v>
      </c>
      <c r="H53" s="91">
        <f>SUM(H54:H59)</f>
        <v>3870475</v>
      </c>
      <c r="I53" s="91">
        <f>SUM(I54:I59)</f>
        <v>4373599</v>
      </c>
    </row>
    <row r="54" spans="1:9" ht="12.75" customHeight="1" x14ac:dyDescent="0.25">
      <c r="A54" s="182" t="s">
        <v>48</v>
      </c>
      <c r="B54" s="182"/>
      <c r="C54" s="182"/>
      <c r="D54" s="182"/>
      <c r="E54" s="182"/>
      <c r="F54" s="182"/>
      <c r="G54" s="7">
        <v>47</v>
      </c>
      <c r="H54" s="90">
        <v>0</v>
      </c>
      <c r="I54" s="90">
        <v>0</v>
      </c>
    </row>
    <row r="55" spans="1:9" ht="12.75" customHeight="1" x14ac:dyDescent="0.25">
      <c r="A55" s="182" t="s">
        <v>49</v>
      </c>
      <c r="B55" s="182"/>
      <c r="C55" s="182"/>
      <c r="D55" s="182"/>
      <c r="E55" s="182"/>
      <c r="F55" s="182"/>
      <c r="G55" s="7">
        <v>48</v>
      </c>
      <c r="H55" s="90">
        <v>6145</v>
      </c>
      <c r="I55" s="90">
        <v>6145</v>
      </c>
    </row>
    <row r="56" spans="1:9" ht="12.75" customHeight="1" x14ac:dyDescent="0.25">
      <c r="A56" s="182" t="s">
        <v>50</v>
      </c>
      <c r="B56" s="182"/>
      <c r="C56" s="182"/>
      <c r="D56" s="182"/>
      <c r="E56" s="182"/>
      <c r="F56" s="182"/>
      <c r="G56" s="7">
        <v>49</v>
      </c>
      <c r="H56" s="90">
        <v>2389350</v>
      </c>
      <c r="I56" s="90">
        <v>2554863</v>
      </c>
    </row>
    <row r="57" spans="1:9" ht="12.75" customHeight="1" x14ac:dyDescent="0.25">
      <c r="A57" s="182" t="s">
        <v>51</v>
      </c>
      <c r="B57" s="182"/>
      <c r="C57" s="182"/>
      <c r="D57" s="182"/>
      <c r="E57" s="182"/>
      <c r="F57" s="182"/>
      <c r="G57" s="7">
        <v>50</v>
      </c>
      <c r="H57" s="90">
        <v>137427</v>
      </c>
      <c r="I57" s="90">
        <v>133498</v>
      </c>
    </row>
    <row r="58" spans="1:9" ht="12.75" customHeight="1" x14ac:dyDescent="0.25">
      <c r="A58" s="182" t="s">
        <v>52</v>
      </c>
      <c r="B58" s="182"/>
      <c r="C58" s="182"/>
      <c r="D58" s="182"/>
      <c r="E58" s="182"/>
      <c r="F58" s="182"/>
      <c r="G58" s="7">
        <v>51</v>
      </c>
      <c r="H58" s="90">
        <v>423706</v>
      </c>
      <c r="I58" s="90">
        <v>573394</v>
      </c>
    </row>
    <row r="59" spans="1:9" ht="12.75" customHeight="1" x14ac:dyDescent="0.25">
      <c r="A59" s="182" t="s">
        <v>53</v>
      </c>
      <c r="B59" s="182"/>
      <c r="C59" s="182"/>
      <c r="D59" s="182"/>
      <c r="E59" s="182"/>
      <c r="F59" s="182"/>
      <c r="G59" s="7">
        <v>52</v>
      </c>
      <c r="H59" s="90">
        <v>913847</v>
      </c>
      <c r="I59" s="90">
        <v>1105699</v>
      </c>
    </row>
    <row r="60" spans="1:9" ht="12.75" customHeight="1" x14ac:dyDescent="0.25">
      <c r="A60" s="183" t="s">
        <v>54</v>
      </c>
      <c r="B60" s="183"/>
      <c r="C60" s="183"/>
      <c r="D60" s="183"/>
      <c r="E60" s="183"/>
      <c r="F60" s="183"/>
      <c r="G60" s="8">
        <v>53</v>
      </c>
      <c r="H60" s="91">
        <f>SUM(H61:H69)</f>
        <v>2809741</v>
      </c>
      <c r="I60" s="91">
        <f>SUM(I61:I69)</f>
        <v>2704278</v>
      </c>
    </row>
    <row r="61" spans="1:9" ht="12.75" customHeight="1" x14ac:dyDescent="0.25">
      <c r="A61" s="182" t="s">
        <v>23</v>
      </c>
      <c r="B61" s="182"/>
      <c r="C61" s="182"/>
      <c r="D61" s="182"/>
      <c r="E61" s="182"/>
      <c r="F61" s="182"/>
      <c r="G61" s="7">
        <v>54</v>
      </c>
      <c r="H61" s="90">
        <v>0</v>
      </c>
      <c r="I61" s="90">
        <v>0</v>
      </c>
    </row>
    <row r="62" spans="1:9" ht="27.6"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0</v>
      </c>
      <c r="I63" s="90">
        <v>0</v>
      </c>
    </row>
    <row r="64" spans="1:9" ht="25.95" customHeight="1" x14ac:dyDescent="0.25">
      <c r="A64" s="182" t="s">
        <v>55</v>
      </c>
      <c r="B64" s="182"/>
      <c r="C64" s="182"/>
      <c r="D64" s="182"/>
      <c r="E64" s="182"/>
      <c r="F64" s="182"/>
      <c r="G64" s="7">
        <v>57</v>
      </c>
      <c r="H64" s="90">
        <v>0</v>
      </c>
      <c r="I64" s="90">
        <v>0</v>
      </c>
    </row>
    <row r="65" spans="1:9" ht="21.6" customHeight="1" x14ac:dyDescent="0.25">
      <c r="A65" s="182" t="s">
        <v>27</v>
      </c>
      <c r="B65" s="182"/>
      <c r="C65" s="182"/>
      <c r="D65" s="182"/>
      <c r="E65" s="182"/>
      <c r="F65" s="182"/>
      <c r="G65" s="7">
        <v>58</v>
      </c>
      <c r="H65" s="90">
        <v>0</v>
      </c>
      <c r="I65" s="90">
        <v>0</v>
      </c>
    </row>
    <row r="66" spans="1:9" ht="21.6" customHeight="1" x14ac:dyDescent="0.25">
      <c r="A66" s="182" t="s">
        <v>28</v>
      </c>
      <c r="B66" s="182"/>
      <c r="C66" s="182"/>
      <c r="D66" s="182"/>
      <c r="E66" s="182"/>
      <c r="F66" s="182"/>
      <c r="G66" s="7">
        <v>59</v>
      </c>
      <c r="H66" s="90">
        <v>0</v>
      </c>
      <c r="I66" s="90">
        <v>0</v>
      </c>
    </row>
    <row r="67" spans="1:9" ht="12.75" customHeight="1" x14ac:dyDescent="0.25">
      <c r="A67" s="182" t="s">
        <v>29</v>
      </c>
      <c r="B67" s="182"/>
      <c r="C67" s="182"/>
      <c r="D67" s="182"/>
      <c r="E67" s="182"/>
      <c r="F67" s="182"/>
      <c r="G67" s="7">
        <v>60</v>
      </c>
      <c r="H67" s="90">
        <v>3539</v>
      </c>
      <c r="I67" s="90">
        <v>3539</v>
      </c>
    </row>
    <row r="68" spans="1:9" ht="12.75" customHeight="1" x14ac:dyDescent="0.25">
      <c r="A68" s="182" t="s">
        <v>30</v>
      </c>
      <c r="B68" s="182"/>
      <c r="C68" s="182"/>
      <c r="D68" s="182"/>
      <c r="E68" s="182"/>
      <c r="F68" s="182"/>
      <c r="G68" s="7">
        <v>61</v>
      </c>
      <c r="H68" s="90">
        <v>2784854</v>
      </c>
      <c r="I68" s="90">
        <v>2679391</v>
      </c>
    </row>
    <row r="69" spans="1:9" ht="12.75" customHeight="1" x14ac:dyDescent="0.25">
      <c r="A69" s="182" t="s">
        <v>56</v>
      </c>
      <c r="B69" s="182"/>
      <c r="C69" s="182"/>
      <c r="D69" s="182"/>
      <c r="E69" s="182"/>
      <c r="F69" s="182"/>
      <c r="G69" s="7">
        <v>62</v>
      </c>
      <c r="H69" s="90">
        <v>21348</v>
      </c>
      <c r="I69" s="90">
        <v>21348</v>
      </c>
    </row>
    <row r="70" spans="1:9" ht="12.75" customHeight="1" x14ac:dyDescent="0.25">
      <c r="A70" s="182" t="s">
        <v>57</v>
      </c>
      <c r="B70" s="182"/>
      <c r="C70" s="182"/>
      <c r="D70" s="182"/>
      <c r="E70" s="182"/>
      <c r="F70" s="182"/>
      <c r="G70" s="7">
        <v>63</v>
      </c>
      <c r="H70" s="90">
        <v>78967</v>
      </c>
      <c r="I70" s="90">
        <v>93838</v>
      </c>
    </row>
    <row r="71" spans="1:9" ht="12.75" customHeight="1" x14ac:dyDescent="0.25">
      <c r="A71" s="198" t="s">
        <v>58</v>
      </c>
      <c r="B71" s="198"/>
      <c r="C71" s="198"/>
      <c r="D71" s="198"/>
      <c r="E71" s="198"/>
      <c r="F71" s="198"/>
      <c r="G71" s="7">
        <v>64</v>
      </c>
      <c r="H71" s="90">
        <v>2238823</v>
      </c>
      <c r="I71" s="90">
        <f>3216443+42608+1</f>
        <v>3259052</v>
      </c>
    </row>
    <row r="72" spans="1:9" ht="12.75" customHeight="1" x14ac:dyDescent="0.25">
      <c r="A72" s="184" t="s">
        <v>302</v>
      </c>
      <c r="B72" s="184"/>
      <c r="C72" s="184"/>
      <c r="D72" s="184"/>
      <c r="E72" s="184"/>
      <c r="F72" s="184"/>
      <c r="G72" s="8">
        <v>65</v>
      </c>
      <c r="H72" s="91">
        <f>H8+H9+H44+H71</f>
        <v>18444627</v>
      </c>
      <c r="I72" s="91">
        <f>I8+I9+I44+I71</f>
        <v>18799677</v>
      </c>
    </row>
    <row r="73" spans="1:9" ht="12.75" customHeight="1" x14ac:dyDescent="0.25">
      <c r="A73" s="198" t="s">
        <v>59</v>
      </c>
      <c r="B73" s="198"/>
      <c r="C73" s="198"/>
      <c r="D73" s="198"/>
      <c r="E73" s="198"/>
      <c r="F73" s="198"/>
      <c r="G73" s="7">
        <v>66</v>
      </c>
      <c r="H73" s="90">
        <v>4035627</v>
      </c>
      <c r="I73" s="90">
        <v>4780518</v>
      </c>
    </row>
    <row r="74" spans="1:9" x14ac:dyDescent="0.25">
      <c r="A74" s="200" t="s">
        <v>60</v>
      </c>
      <c r="B74" s="201"/>
      <c r="C74" s="201"/>
      <c r="D74" s="201"/>
      <c r="E74" s="201"/>
      <c r="F74" s="201"/>
      <c r="G74" s="201"/>
      <c r="H74" s="201"/>
      <c r="I74" s="201"/>
    </row>
    <row r="75" spans="1:9" ht="24.75" customHeight="1" x14ac:dyDescent="0.25">
      <c r="A75" s="184" t="s">
        <v>441</v>
      </c>
      <c r="B75" s="184"/>
      <c r="C75" s="184"/>
      <c r="D75" s="184"/>
      <c r="E75" s="184"/>
      <c r="F75" s="184"/>
      <c r="G75" s="8">
        <v>67</v>
      </c>
      <c r="H75" s="92">
        <f>H76+H77+H78+H84+H85+H92+H95+H98</f>
        <v>4646756</v>
      </c>
      <c r="I75" s="92">
        <f>I76+I77+I78+I84+I85+I92+I95+I98</f>
        <v>4490049</v>
      </c>
    </row>
    <row r="76" spans="1:9" ht="12.75" customHeight="1" x14ac:dyDescent="0.25">
      <c r="A76" s="182" t="s">
        <v>61</v>
      </c>
      <c r="B76" s="182"/>
      <c r="C76" s="182"/>
      <c r="D76" s="182"/>
      <c r="E76" s="182"/>
      <c r="F76" s="182"/>
      <c r="G76" s="7">
        <v>68</v>
      </c>
      <c r="H76" s="90">
        <v>14814630</v>
      </c>
      <c r="I76" s="90">
        <v>14814630</v>
      </c>
    </row>
    <row r="77" spans="1:9" ht="12.75" customHeight="1" x14ac:dyDescent="0.25">
      <c r="A77" s="182" t="s">
        <v>62</v>
      </c>
      <c r="B77" s="182"/>
      <c r="C77" s="182"/>
      <c r="D77" s="182"/>
      <c r="E77" s="182"/>
      <c r="F77" s="182"/>
      <c r="G77" s="7">
        <v>69</v>
      </c>
      <c r="H77" s="90">
        <v>-33895</v>
      </c>
      <c r="I77" s="90">
        <v>-33895</v>
      </c>
    </row>
    <row r="78" spans="1:9" ht="12.75" customHeight="1" x14ac:dyDescent="0.25">
      <c r="A78" s="183" t="s">
        <v>63</v>
      </c>
      <c r="B78" s="183"/>
      <c r="C78" s="183"/>
      <c r="D78" s="183"/>
      <c r="E78" s="183"/>
      <c r="F78" s="183"/>
      <c r="G78" s="8">
        <v>70</v>
      </c>
      <c r="H78" s="92">
        <f>SUM(H79:H83)</f>
        <v>-291606</v>
      </c>
      <c r="I78" s="92">
        <f>SUM(I79:I83)</f>
        <v>-291606</v>
      </c>
    </row>
    <row r="79" spans="1:9" ht="12.75" customHeight="1" x14ac:dyDescent="0.25">
      <c r="A79" s="182" t="s">
        <v>64</v>
      </c>
      <c r="B79" s="182"/>
      <c r="C79" s="182"/>
      <c r="D79" s="182"/>
      <c r="E79" s="182"/>
      <c r="F79" s="182"/>
      <c r="G79" s="7">
        <v>71</v>
      </c>
      <c r="H79" s="90">
        <v>0</v>
      </c>
      <c r="I79" s="90">
        <v>0</v>
      </c>
    </row>
    <row r="80" spans="1:9" ht="12.75" customHeight="1" x14ac:dyDescent="0.25">
      <c r="A80" s="182" t="s">
        <v>65</v>
      </c>
      <c r="B80" s="182"/>
      <c r="C80" s="182"/>
      <c r="D80" s="182"/>
      <c r="E80" s="182"/>
      <c r="F80" s="182"/>
      <c r="G80" s="7">
        <v>72</v>
      </c>
      <c r="H80" s="90">
        <v>191958</v>
      </c>
      <c r="I80" s="90">
        <v>191958</v>
      </c>
    </row>
    <row r="81" spans="1:9" ht="12.75" customHeight="1" x14ac:dyDescent="0.25">
      <c r="A81" s="182" t="s">
        <v>66</v>
      </c>
      <c r="B81" s="182"/>
      <c r="C81" s="182"/>
      <c r="D81" s="182"/>
      <c r="E81" s="182"/>
      <c r="F81" s="182"/>
      <c r="G81" s="7">
        <v>73</v>
      </c>
      <c r="H81" s="90">
        <v>-483564</v>
      </c>
      <c r="I81" s="90">
        <v>-483564</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0</v>
      </c>
      <c r="I83" s="90">
        <v>0</v>
      </c>
    </row>
    <row r="84" spans="1:9" ht="12.75" customHeight="1" x14ac:dyDescent="0.25">
      <c r="A84" s="199" t="s">
        <v>69</v>
      </c>
      <c r="B84" s="199"/>
      <c r="C84" s="199"/>
      <c r="D84" s="199"/>
      <c r="E84" s="199"/>
      <c r="F84" s="199"/>
      <c r="G84" s="20">
        <v>76</v>
      </c>
      <c r="H84" s="93">
        <v>1867917</v>
      </c>
      <c r="I84" s="93">
        <v>1706048</v>
      </c>
    </row>
    <row r="85" spans="1:9" ht="12.75" customHeight="1" x14ac:dyDescent="0.25">
      <c r="A85" s="183" t="s">
        <v>431</v>
      </c>
      <c r="B85" s="183"/>
      <c r="C85" s="183"/>
      <c r="D85" s="183"/>
      <c r="E85" s="183"/>
      <c r="F85" s="183"/>
      <c r="G85" s="8">
        <v>77</v>
      </c>
      <c r="H85" s="91">
        <f>H86+H87+H88+H89+H90+H91</f>
        <v>197139</v>
      </c>
      <c r="I85" s="91">
        <f>I86+I87+I88+I89+I90+I91</f>
        <v>196411</v>
      </c>
    </row>
    <row r="86" spans="1:9" ht="25.5" customHeight="1" x14ac:dyDescent="0.25">
      <c r="A86" s="182" t="s">
        <v>426</v>
      </c>
      <c r="B86" s="182"/>
      <c r="C86" s="182"/>
      <c r="D86" s="182"/>
      <c r="E86" s="182"/>
      <c r="F86" s="182"/>
      <c r="G86" s="7">
        <v>78</v>
      </c>
      <c r="H86" s="90">
        <v>133711</v>
      </c>
      <c r="I86" s="90">
        <v>133711</v>
      </c>
    </row>
    <row r="87" spans="1:9" ht="12.75" customHeight="1" x14ac:dyDescent="0.25">
      <c r="A87" s="182" t="s">
        <v>70</v>
      </c>
      <c r="B87" s="182"/>
      <c r="C87" s="182"/>
      <c r="D87" s="182"/>
      <c r="E87" s="182"/>
      <c r="F87" s="182"/>
      <c r="G87" s="7">
        <v>79</v>
      </c>
      <c r="H87" s="90">
        <v>0</v>
      </c>
      <c r="I87" s="90">
        <v>0</v>
      </c>
    </row>
    <row r="88" spans="1:9" ht="12.75" customHeight="1" x14ac:dyDescent="0.25">
      <c r="A88" s="182" t="s">
        <v>71</v>
      </c>
      <c r="B88" s="182"/>
      <c r="C88" s="182"/>
      <c r="D88" s="182"/>
      <c r="E88" s="182"/>
      <c r="F88" s="182"/>
      <c r="G88" s="7">
        <v>80</v>
      </c>
      <c r="H88" s="90">
        <v>0</v>
      </c>
      <c r="I88" s="90">
        <v>0</v>
      </c>
    </row>
    <row r="89" spans="1:9" ht="12.75" customHeight="1" x14ac:dyDescent="0.25">
      <c r="A89" s="182" t="s">
        <v>348</v>
      </c>
      <c r="B89" s="182"/>
      <c r="C89" s="182"/>
      <c r="D89" s="182"/>
      <c r="E89" s="182"/>
      <c r="F89" s="182"/>
      <c r="G89" s="7">
        <v>81</v>
      </c>
      <c r="H89" s="90">
        <v>0</v>
      </c>
      <c r="I89" s="90">
        <v>0</v>
      </c>
    </row>
    <row r="90" spans="1:9" ht="26.25" customHeight="1" x14ac:dyDescent="0.25">
      <c r="A90" s="182" t="s">
        <v>349</v>
      </c>
      <c r="B90" s="182"/>
      <c r="C90" s="182"/>
      <c r="D90" s="182"/>
      <c r="E90" s="182"/>
      <c r="F90" s="182"/>
      <c r="G90" s="7">
        <v>82</v>
      </c>
      <c r="H90" s="90">
        <v>63428</v>
      </c>
      <c r="I90" s="90">
        <v>62700</v>
      </c>
    </row>
    <row r="91" spans="1:9" x14ac:dyDescent="0.25">
      <c r="A91" s="182" t="s">
        <v>427</v>
      </c>
      <c r="B91" s="182"/>
      <c r="C91" s="182"/>
      <c r="D91" s="182"/>
      <c r="E91" s="182"/>
      <c r="F91" s="182"/>
      <c r="G91" s="7">
        <v>83</v>
      </c>
      <c r="H91" s="90">
        <v>0</v>
      </c>
      <c r="I91" s="90">
        <v>0</v>
      </c>
    </row>
    <row r="92" spans="1:9" ht="12.75" customHeight="1" x14ac:dyDescent="0.25">
      <c r="A92" s="183" t="s">
        <v>432</v>
      </c>
      <c r="B92" s="183"/>
      <c r="C92" s="183"/>
      <c r="D92" s="183"/>
      <c r="E92" s="183"/>
      <c r="F92" s="183"/>
      <c r="G92" s="8">
        <v>84</v>
      </c>
      <c r="H92" s="91">
        <f>H93-H94</f>
        <v>-12923527</v>
      </c>
      <c r="I92" s="91">
        <f>I93-I94</f>
        <v>-11888372</v>
      </c>
    </row>
    <row r="93" spans="1:9" ht="12.75" customHeight="1" x14ac:dyDescent="0.25">
      <c r="A93" s="182" t="s">
        <v>72</v>
      </c>
      <c r="B93" s="182"/>
      <c r="C93" s="182"/>
      <c r="D93" s="182"/>
      <c r="E93" s="182"/>
      <c r="F93" s="182"/>
      <c r="G93" s="7">
        <v>85</v>
      </c>
      <c r="H93" s="90">
        <v>0</v>
      </c>
      <c r="I93" s="90">
        <v>0</v>
      </c>
    </row>
    <row r="94" spans="1:9" ht="12.75" customHeight="1" x14ac:dyDescent="0.25">
      <c r="A94" s="182" t="s">
        <v>73</v>
      </c>
      <c r="B94" s="182"/>
      <c r="C94" s="182"/>
      <c r="D94" s="182"/>
      <c r="E94" s="182"/>
      <c r="F94" s="182"/>
      <c r="G94" s="7">
        <v>86</v>
      </c>
      <c r="H94" s="90">
        <v>12923527</v>
      </c>
      <c r="I94" s="90">
        <v>11888372</v>
      </c>
    </row>
    <row r="95" spans="1:9" ht="12.75" customHeight="1" x14ac:dyDescent="0.25">
      <c r="A95" s="183" t="s">
        <v>433</v>
      </c>
      <c r="B95" s="183"/>
      <c r="C95" s="183"/>
      <c r="D95" s="183"/>
      <c r="E95" s="183"/>
      <c r="F95" s="183"/>
      <c r="G95" s="8">
        <v>87</v>
      </c>
      <c r="H95" s="91">
        <f>H96-H97</f>
        <v>953810</v>
      </c>
      <c r="I95" s="91">
        <f>I96-I97</f>
        <v>-75455</v>
      </c>
    </row>
    <row r="96" spans="1:9" ht="12.75" customHeight="1" x14ac:dyDescent="0.25">
      <c r="A96" s="182" t="s">
        <v>74</v>
      </c>
      <c r="B96" s="182"/>
      <c r="C96" s="182"/>
      <c r="D96" s="182"/>
      <c r="E96" s="182"/>
      <c r="F96" s="182"/>
      <c r="G96" s="7">
        <v>88</v>
      </c>
      <c r="H96" s="90">
        <v>953810</v>
      </c>
      <c r="I96" s="90">
        <v>0</v>
      </c>
    </row>
    <row r="97" spans="1:9" ht="12.75" customHeight="1" x14ac:dyDescent="0.25">
      <c r="A97" s="182" t="s">
        <v>75</v>
      </c>
      <c r="B97" s="182"/>
      <c r="C97" s="182"/>
      <c r="D97" s="182"/>
      <c r="E97" s="182"/>
      <c r="F97" s="182"/>
      <c r="G97" s="7">
        <v>89</v>
      </c>
      <c r="H97" s="90">
        <v>0</v>
      </c>
      <c r="I97" s="90">
        <f>-RDG!J68</f>
        <v>75455</v>
      </c>
    </row>
    <row r="98" spans="1:9" ht="12.75" customHeight="1" x14ac:dyDescent="0.25">
      <c r="A98" s="182" t="s">
        <v>76</v>
      </c>
      <c r="B98" s="182"/>
      <c r="C98" s="182"/>
      <c r="D98" s="182"/>
      <c r="E98" s="182"/>
      <c r="F98" s="182"/>
      <c r="G98" s="7">
        <v>90</v>
      </c>
      <c r="H98" s="90">
        <v>62288</v>
      </c>
      <c r="I98" s="90">
        <v>62288</v>
      </c>
    </row>
    <row r="99" spans="1:9" ht="12.75" customHeight="1" x14ac:dyDescent="0.25">
      <c r="A99" s="184" t="s">
        <v>434</v>
      </c>
      <c r="B99" s="184"/>
      <c r="C99" s="184"/>
      <c r="D99" s="184"/>
      <c r="E99" s="184"/>
      <c r="F99" s="184"/>
      <c r="G99" s="8">
        <v>91</v>
      </c>
      <c r="H99" s="91">
        <f>SUM(H100:H105)</f>
        <v>276665</v>
      </c>
      <c r="I99" s="91">
        <f>SUM(I100:I105)</f>
        <v>96026</v>
      </c>
    </row>
    <row r="100" spans="1:9" ht="12.75" customHeight="1" x14ac:dyDescent="0.25">
      <c r="A100" s="182" t="s">
        <v>77</v>
      </c>
      <c r="B100" s="182"/>
      <c r="C100" s="182"/>
      <c r="D100" s="182"/>
      <c r="E100" s="182"/>
      <c r="F100" s="182"/>
      <c r="G100" s="7">
        <v>92</v>
      </c>
      <c r="H100" s="90">
        <v>77518</v>
      </c>
      <c r="I100" s="90">
        <v>77518</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199147</v>
      </c>
      <c r="I102" s="90">
        <v>18508</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0</v>
      </c>
      <c r="I105" s="90">
        <v>0</v>
      </c>
    </row>
    <row r="106" spans="1:9" ht="12.75" customHeight="1" x14ac:dyDescent="0.25">
      <c r="A106" s="184" t="s">
        <v>435</v>
      </c>
      <c r="B106" s="184"/>
      <c r="C106" s="184"/>
      <c r="D106" s="184"/>
      <c r="E106" s="184"/>
      <c r="F106" s="184"/>
      <c r="G106" s="8">
        <v>98</v>
      </c>
      <c r="H106" s="91">
        <f>SUM(H107:H117)</f>
        <v>3253047</v>
      </c>
      <c r="I106" s="91">
        <f>SUM(I107:I117)</f>
        <v>3457415</v>
      </c>
    </row>
    <row r="107" spans="1:9" ht="12.75" customHeight="1" x14ac:dyDescent="0.25">
      <c r="A107" s="182" t="s">
        <v>83</v>
      </c>
      <c r="B107" s="182"/>
      <c r="C107" s="182"/>
      <c r="D107" s="182"/>
      <c r="E107" s="182"/>
      <c r="F107" s="182"/>
      <c r="G107" s="7">
        <v>99</v>
      </c>
      <c r="H107" s="90">
        <v>0</v>
      </c>
      <c r="I107" s="90">
        <v>0</v>
      </c>
    </row>
    <row r="108" spans="1:9" ht="24.6" customHeight="1" x14ac:dyDescent="0.25">
      <c r="A108" s="182" t="s">
        <v>84</v>
      </c>
      <c r="B108" s="182"/>
      <c r="C108" s="182"/>
      <c r="D108" s="182"/>
      <c r="E108" s="182"/>
      <c r="F108" s="182"/>
      <c r="G108" s="7">
        <v>100</v>
      </c>
      <c r="H108" s="90">
        <v>0</v>
      </c>
      <c r="I108" s="90">
        <v>0</v>
      </c>
    </row>
    <row r="109" spans="1:9" ht="12.75" customHeight="1" x14ac:dyDescent="0.25">
      <c r="A109" s="182" t="s">
        <v>85</v>
      </c>
      <c r="B109" s="182"/>
      <c r="C109" s="182"/>
      <c r="D109" s="182"/>
      <c r="E109" s="182"/>
      <c r="F109" s="182"/>
      <c r="G109" s="7">
        <v>101</v>
      </c>
      <c r="H109" s="90">
        <v>0</v>
      </c>
      <c r="I109" s="90">
        <v>0</v>
      </c>
    </row>
    <row r="110" spans="1:9" ht="21.6" customHeight="1" x14ac:dyDescent="0.25">
      <c r="A110" s="182" t="s">
        <v>86</v>
      </c>
      <c r="B110" s="182"/>
      <c r="C110" s="182"/>
      <c r="D110" s="182"/>
      <c r="E110" s="182"/>
      <c r="F110" s="182"/>
      <c r="G110" s="7">
        <v>102</v>
      </c>
      <c r="H110" s="90">
        <v>382302</v>
      </c>
      <c r="I110" s="90">
        <v>622202</v>
      </c>
    </row>
    <row r="111" spans="1:9" ht="12.75" customHeight="1" x14ac:dyDescent="0.25">
      <c r="A111" s="182" t="s">
        <v>87</v>
      </c>
      <c r="B111" s="182"/>
      <c r="C111" s="182"/>
      <c r="D111" s="182"/>
      <c r="E111" s="182"/>
      <c r="F111" s="182"/>
      <c r="G111" s="7">
        <v>103</v>
      </c>
      <c r="H111" s="90">
        <v>2521514</v>
      </c>
      <c r="I111" s="90">
        <v>2521514</v>
      </c>
    </row>
    <row r="112" spans="1:9" ht="12.75" customHeight="1" x14ac:dyDescent="0.25">
      <c r="A112" s="182" t="s">
        <v>88</v>
      </c>
      <c r="B112" s="182"/>
      <c r="C112" s="182"/>
      <c r="D112" s="182"/>
      <c r="E112" s="182"/>
      <c r="F112" s="182"/>
      <c r="G112" s="7">
        <v>104</v>
      </c>
      <c r="H112" s="90">
        <v>0</v>
      </c>
      <c r="I112" s="90">
        <v>0</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0</v>
      </c>
      <c r="I114" s="90">
        <v>0</v>
      </c>
    </row>
    <row r="115" spans="1:9" ht="12.75" customHeight="1" x14ac:dyDescent="0.25">
      <c r="A115" s="182" t="s">
        <v>91</v>
      </c>
      <c r="B115" s="182"/>
      <c r="C115" s="182"/>
      <c r="D115" s="182"/>
      <c r="E115" s="182"/>
      <c r="F115" s="182"/>
      <c r="G115" s="7">
        <v>107</v>
      </c>
      <c r="H115" s="90">
        <v>0</v>
      </c>
      <c r="I115" s="90">
        <v>0</v>
      </c>
    </row>
    <row r="116" spans="1:9" ht="12.75" customHeight="1" x14ac:dyDescent="0.25">
      <c r="A116" s="182" t="s">
        <v>92</v>
      </c>
      <c r="B116" s="182"/>
      <c r="C116" s="182"/>
      <c r="D116" s="182"/>
      <c r="E116" s="182"/>
      <c r="F116" s="182"/>
      <c r="G116" s="7">
        <v>108</v>
      </c>
      <c r="H116" s="90">
        <v>0</v>
      </c>
      <c r="I116" s="90">
        <v>0</v>
      </c>
    </row>
    <row r="117" spans="1:9" ht="12.75" customHeight="1" x14ac:dyDescent="0.25">
      <c r="A117" s="182" t="s">
        <v>93</v>
      </c>
      <c r="B117" s="182"/>
      <c r="C117" s="182"/>
      <c r="D117" s="182"/>
      <c r="E117" s="182"/>
      <c r="F117" s="182"/>
      <c r="G117" s="7">
        <v>109</v>
      </c>
      <c r="H117" s="90">
        <v>349231</v>
      </c>
      <c r="I117" s="90">
        <v>313699</v>
      </c>
    </row>
    <row r="118" spans="1:9" ht="12.75" customHeight="1" x14ac:dyDescent="0.25">
      <c r="A118" s="184" t="s">
        <v>436</v>
      </c>
      <c r="B118" s="184"/>
      <c r="C118" s="184"/>
      <c r="D118" s="184"/>
      <c r="E118" s="184"/>
      <c r="F118" s="184"/>
      <c r="G118" s="8">
        <v>110</v>
      </c>
      <c r="H118" s="91">
        <f>SUM(H119:H132)</f>
        <v>9902375</v>
      </c>
      <c r="I118" s="91">
        <f>SUM(I119:I132)</f>
        <v>10190817</v>
      </c>
    </row>
    <row r="119" spans="1:9" ht="12.75" customHeight="1" x14ac:dyDescent="0.25">
      <c r="A119" s="182" t="s">
        <v>83</v>
      </c>
      <c r="B119" s="182"/>
      <c r="C119" s="182"/>
      <c r="D119" s="182"/>
      <c r="E119" s="182"/>
      <c r="F119" s="182"/>
      <c r="G119" s="7">
        <v>111</v>
      </c>
      <c r="H119" s="90">
        <v>0</v>
      </c>
      <c r="I119" s="90">
        <v>0</v>
      </c>
    </row>
    <row r="120" spans="1:9" ht="22.2" customHeight="1" x14ac:dyDescent="0.25">
      <c r="A120" s="182" t="s">
        <v>84</v>
      </c>
      <c r="B120" s="182"/>
      <c r="C120" s="182"/>
      <c r="D120" s="182"/>
      <c r="E120" s="182"/>
      <c r="F120" s="182"/>
      <c r="G120" s="7">
        <v>112</v>
      </c>
      <c r="H120" s="90">
        <v>0</v>
      </c>
      <c r="I120" s="90">
        <v>0</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1877146</v>
      </c>
      <c r="I123" s="90">
        <v>1140435</v>
      </c>
    </row>
    <row r="124" spans="1:9" ht="12.75" customHeight="1" x14ac:dyDescent="0.25">
      <c r="A124" s="182" t="s">
        <v>88</v>
      </c>
      <c r="B124" s="182"/>
      <c r="C124" s="182"/>
      <c r="D124" s="182"/>
      <c r="E124" s="182"/>
      <c r="F124" s="182"/>
      <c r="G124" s="7">
        <v>116</v>
      </c>
      <c r="H124" s="90">
        <v>0</v>
      </c>
      <c r="I124" s="90">
        <v>0</v>
      </c>
    </row>
    <row r="125" spans="1:9" ht="12.75" customHeight="1" x14ac:dyDescent="0.25">
      <c r="A125" s="182" t="s">
        <v>89</v>
      </c>
      <c r="B125" s="182"/>
      <c r="C125" s="182"/>
      <c r="D125" s="182"/>
      <c r="E125" s="182"/>
      <c r="F125" s="182"/>
      <c r="G125" s="7">
        <v>117</v>
      </c>
      <c r="H125" s="90">
        <v>644686</v>
      </c>
      <c r="I125" s="90">
        <v>538658</v>
      </c>
    </row>
    <row r="126" spans="1:9" ht="12.75" customHeight="1" x14ac:dyDescent="0.25">
      <c r="A126" s="182" t="s">
        <v>90</v>
      </c>
      <c r="B126" s="182"/>
      <c r="C126" s="182"/>
      <c r="D126" s="182"/>
      <c r="E126" s="182"/>
      <c r="F126" s="182"/>
      <c r="G126" s="7">
        <v>118</v>
      </c>
      <c r="H126" s="90">
        <v>5261961</v>
      </c>
      <c r="I126" s="90">
        <v>6137469</v>
      </c>
    </row>
    <row r="127" spans="1:9" x14ac:dyDescent="0.25">
      <c r="A127" s="182" t="s">
        <v>91</v>
      </c>
      <c r="B127" s="182"/>
      <c r="C127" s="182"/>
      <c r="D127" s="182"/>
      <c r="E127" s="182"/>
      <c r="F127" s="182"/>
      <c r="G127" s="7">
        <v>119</v>
      </c>
      <c r="H127" s="90">
        <v>0</v>
      </c>
      <c r="I127" s="90">
        <v>0</v>
      </c>
    </row>
    <row r="128" spans="1:9" x14ac:dyDescent="0.25">
      <c r="A128" s="182" t="s">
        <v>94</v>
      </c>
      <c r="B128" s="182"/>
      <c r="C128" s="182"/>
      <c r="D128" s="182"/>
      <c r="E128" s="182"/>
      <c r="F128" s="182"/>
      <c r="G128" s="7">
        <v>120</v>
      </c>
      <c r="H128" s="90">
        <v>571643</v>
      </c>
      <c r="I128" s="90">
        <v>566998</v>
      </c>
    </row>
    <row r="129" spans="1:9" x14ac:dyDescent="0.25">
      <c r="A129" s="182" t="s">
        <v>95</v>
      </c>
      <c r="B129" s="182"/>
      <c r="C129" s="182"/>
      <c r="D129" s="182"/>
      <c r="E129" s="182"/>
      <c r="F129" s="182"/>
      <c r="G129" s="7">
        <v>121</v>
      </c>
      <c r="H129" s="90">
        <v>1021167</v>
      </c>
      <c r="I129" s="90">
        <v>1343578</v>
      </c>
    </row>
    <row r="130" spans="1:9" x14ac:dyDescent="0.25">
      <c r="A130" s="182" t="s">
        <v>96</v>
      </c>
      <c r="B130" s="182"/>
      <c r="C130" s="182"/>
      <c r="D130" s="182"/>
      <c r="E130" s="182"/>
      <c r="F130" s="182"/>
      <c r="G130" s="7">
        <v>122</v>
      </c>
      <c r="H130" s="90">
        <v>0</v>
      </c>
      <c r="I130" s="90">
        <v>0</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525772</v>
      </c>
      <c r="I132" s="90">
        <v>463679</v>
      </c>
    </row>
    <row r="133" spans="1:9" ht="22.2" customHeight="1" x14ac:dyDescent="0.25">
      <c r="A133" s="198" t="s">
        <v>99</v>
      </c>
      <c r="B133" s="198"/>
      <c r="C133" s="198"/>
      <c r="D133" s="198"/>
      <c r="E133" s="198"/>
      <c r="F133" s="198"/>
      <c r="G133" s="7">
        <v>125</v>
      </c>
      <c r="H133" s="90">
        <v>365784</v>
      </c>
      <c r="I133" s="90">
        <v>565370</v>
      </c>
    </row>
    <row r="134" spans="1:9" ht="12.75" customHeight="1" x14ac:dyDescent="0.25">
      <c r="A134" s="184" t="s">
        <v>437</v>
      </c>
      <c r="B134" s="184"/>
      <c r="C134" s="184"/>
      <c r="D134" s="184"/>
      <c r="E134" s="184"/>
      <c r="F134" s="184"/>
      <c r="G134" s="8">
        <v>126</v>
      </c>
      <c r="H134" s="91">
        <f>H75+H99+H106+H118+H133</f>
        <v>18444627</v>
      </c>
      <c r="I134" s="91">
        <f>I75+I99+I106+I118+I133</f>
        <v>18799677</v>
      </c>
    </row>
    <row r="135" spans="1:9" x14ac:dyDescent="0.25">
      <c r="A135" s="198" t="s">
        <v>100</v>
      </c>
      <c r="B135" s="198"/>
      <c r="C135" s="198"/>
      <c r="D135" s="198"/>
      <c r="E135" s="198"/>
      <c r="F135" s="198"/>
      <c r="G135" s="7">
        <v>127</v>
      </c>
      <c r="H135" s="90">
        <v>4035627</v>
      </c>
      <c r="I135" s="90">
        <v>4780518</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Normal="115" zoomScaleSheetLayoutView="100" workbookViewId="0">
      <selection activeCell="H77" sqref="H77:K77 H80:K83"/>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2" t="s">
        <v>102</v>
      </c>
      <c r="B1" s="203"/>
      <c r="C1" s="203"/>
      <c r="D1" s="203"/>
      <c r="E1" s="203"/>
      <c r="F1" s="203"/>
      <c r="G1" s="203"/>
      <c r="H1" s="203"/>
      <c r="I1" s="203"/>
    </row>
    <row r="2" spans="1:11" x14ac:dyDescent="0.25">
      <c r="A2" s="204" t="s">
        <v>464</v>
      </c>
      <c r="B2" s="205"/>
      <c r="C2" s="205"/>
      <c r="D2" s="205"/>
      <c r="E2" s="205"/>
      <c r="F2" s="205"/>
      <c r="G2" s="205"/>
      <c r="H2" s="205"/>
      <c r="I2" s="205"/>
    </row>
    <row r="3" spans="1:11" x14ac:dyDescent="0.25">
      <c r="A3" s="206" t="s">
        <v>440</v>
      </c>
      <c r="B3" s="207"/>
      <c r="C3" s="207"/>
      <c r="D3" s="207"/>
      <c r="E3" s="207"/>
      <c r="F3" s="207"/>
      <c r="G3" s="207"/>
      <c r="H3" s="207"/>
      <c r="I3" s="207"/>
      <c r="J3" s="208"/>
      <c r="K3" s="208"/>
    </row>
    <row r="4" spans="1:11" x14ac:dyDescent="0.25">
      <c r="A4" s="209" t="s">
        <v>462</v>
      </c>
      <c r="B4" s="210"/>
      <c r="C4" s="210"/>
      <c r="D4" s="210"/>
      <c r="E4" s="210"/>
      <c r="F4" s="210"/>
      <c r="G4" s="210"/>
      <c r="H4" s="210"/>
      <c r="I4" s="210"/>
      <c r="J4" s="211"/>
      <c r="K4" s="211"/>
    </row>
    <row r="5" spans="1:11" ht="22.2" customHeight="1" x14ac:dyDescent="0.25">
      <c r="A5" s="212" t="s">
        <v>2</v>
      </c>
      <c r="B5" s="213"/>
      <c r="C5" s="213"/>
      <c r="D5" s="213"/>
      <c r="E5" s="213"/>
      <c r="F5" s="213"/>
      <c r="G5" s="212" t="s">
        <v>103</v>
      </c>
      <c r="H5" s="214" t="s">
        <v>299</v>
      </c>
      <c r="I5" s="215"/>
      <c r="J5" s="214" t="s">
        <v>278</v>
      </c>
      <c r="K5" s="215"/>
    </row>
    <row r="6" spans="1:11" x14ac:dyDescent="0.25">
      <c r="A6" s="213"/>
      <c r="B6" s="213"/>
      <c r="C6" s="213"/>
      <c r="D6" s="213"/>
      <c r="E6" s="213"/>
      <c r="F6" s="213"/>
      <c r="G6" s="213"/>
      <c r="H6" s="23" t="s">
        <v>292</v>
      </c>
      <c r="I6" s="23" t="s">
        <v>293</v>
      </c>
      <c r="J6" s="23" t="s">
        <v>292</v>
      </c>
      <c r="K6" s="23" t="s">
        <v>293</v>
      </c>
    </row>
    <row r="7" spans="1:11" x14ac:dyDescent="0.25">
      <c r="A7" s="218">
        <v>1</v>
      </c>
      <c r="B7" s="219"/>
      <c r="C7" s="219"/>
      <c r="D7" s="219"/>
      <c r="E7" s="219"/>
      <c r="F7" s="219"/>
      <c r="G7" s="24">
        <v>2</v>
      </c>
      <c r="H7" s="23">
        <v>3</v>
      </c>
      <c r="I7" s="23">
        <v>4</v>
      </c>
      <c r="J7" s="23">
        <v>5</v>
      </c>
      <c r="K7" s="23">
        <v>6</v>
      </c>
    </row>
    <row r="8" spans="1:11" ht="12.75" customHeight="1" x14ac:dyDescent="0.25">
      <c r="A8" s="216" t="s">
        <v>350</v>
      </c>
      <c r="B8" s="216"/>
      <c r="C8" s="216"/>
      <c r="D8" s="216"/>
      <c r="E8" s="216"/>
      <c r="F8" s="216"/>
      <c r="G8" s="8">
        <v>1</v>
      </c>
      <c r="H8" s="94">
        <f>SUM(H9:H13)</f>
        <v>9154917</v>
      </c>
      <c r="I8" s="94">
        <f>SUM(I9:I13)</f>
        <v>5364011</v>
      </c>
      <c r="J8" s="94">
        <f>SUM(J9:J13)</f>
        <v>8503203</v>
      </c>
      <c r="K8" s="94">
        <f>SUM(K9:K13)</f>
        <v>4553169</v>
      </c>
    </row>
    <row r="9" spans="1:11" ht="12.75" customHeight="1" x14ac:dyDescent="0.25">
      <c r="A9" s="182" t="s">
        <v>115</v>
      </c>
      <c r="B9" s="182"/>
      <c r="C9" s="182"/>
      <c r="D9" s="182"/>
      <c r="E9" s="182"/>
      <c r="F9" s="182"/>
      <c r="G9" s="7">
        <v>2</v>
      </c>
      <c r="H9" s="95">
        <v>0</v>
      </c>
      <c r="I9" s="95">
        <v>0</v>
      </c>
      <c r="J9" s="95">
        <v>0</v>
      </c>
      <c r="K9" s="95">
        <v>0</v>
      </c>
    </row>
    <row r="10" spans="1:11" ht="12.75" customHeight="1" x14ac:dyDescent="0.25">
      <c r="A10" s="182" t="s">
        <v>438</v>
      </c>
      <c r="B10" s="182"/>
      <c r="C10" s="182"/>
      <c r="D10" s="182"/>
      <c r="E10" s="182"/>
      <c r="F10" s="182"/>
      <c r="G10" s="7">
        <v>3</v>
      </c>
      <c r="H10" s="95">
        <f>8641317-836317</f>
        <v>7805000</v>
      </c>
      <c r="I10" s="95">
        <v>5364011</v>
      </c>
      <c r="J10" s="95">
        <f>7948410+42608</f>
        <v>7991018</v>
      </c>
      <c r="K10" s="95">
        <f>4130101+42608</f>
        <v>4172709</v>
      </c>
    </row>
    <row r="11" spans="1:11" ht="12.75" customHeight="1" x14ac:dyDescent="0.25">
      <c r="A11" s="182" t="s">
        <v>116</v>
      </c>
      <c r="B11" s="182"/>
      <c r="C11" s="182"/>
      <c r="D11" s="182"/>
      <c r="E11" s="182"/>
      <c r="F11" s="182"/>
      <c r="G11" s="7">
        <v>4</v>
      </c>
      <c r="H11" s="95">
        <v>0</v>
      </c>
      <c r="I11" s="95">
        <v>0</v>
      </c>
      <c r="J11" s="95">
        <v>0</v>
      </c>
      <c r="K11" s="95">
        <v>0</v>
      </c>
    </row>
    <row r="12" spans="1:11" ht="12.75" customHeight="1" x14ac:dyDescent="0.25">
      <c r="A12" s="182" t="s">
        <v>117</v>
      </c>
      <c r="B12" s="182"/>
      <c r="C12" s="182"/>
      <c r="D12" s="182"/>
      <c r="E12" s="182"/>
      <c r="F12" s="182"/>
      <c r="G12" s="7">
        <v>5</v>
      </c>
      <c r="H12" s="95">
        <v>0</v>
      </c>
      <c r="I12" s="95">
        <v>0</v>
      </c>
      <c r="J12" s="95">
        <v>0</v>
      </c>
      <c r="K12" s="95">
        <v>0</v>
      </c>
    </row>
    <row r="13" spans="1:11" ht="12.75" customHeight="1" x14ac:dyDescent="0.25">
      <c r="A13" s="182" t="s">
        <v>118</v>
      </c>
      <c r="B13" s="182"/>
      <c r="C13" s="182"/>
      <c r="D13" s="182"/>
      <c r="E13" s="182"/>
      <c r="F13" s="182"/>
      <c r="G13" s="7">
        <v>6</v>
      </c>
      <c r="H13" s="95">
        <f>513600+836317</f>
        <v>1349917</v>
      </c>
      <c r="I13" s="95">
        <v>0</v>
      </c>
      <c r="J13" s="95">
        <v>512185</v>
      </c>
      <c r="K13" s="95">
        <v>380460</v>
      </c>
    </row>
    <row r="14" spans="1:11" ht="12.75" customHeight="1" x14ac:dyDescent="0.25">
      <c r="A14" s="216" t="s">
        <v>351</v>
      </c>
      <c r="B14" s="216"/>
      <c r="C14" s="216"/>
      <c r="D14" s="216"/>
      <c r="E14" s="216"/>
      <c r="F14" s="216"/>
      <c r="G14" s="8">
        <v>7</v>
      </c>
      <c r="H14" s="94">
        <f>H15+H16+H20+H24+H25+H26+H29+H36</f>
        <v>8897707</v>
      </c>
      <c r="I14" s="94">
        <f>I15+I16+I20+I24+I25+I26+I29+I36</f>
        <v>4690086</v>
      </c>
      <c r="J14" s="94">
        <f>J15+J16+J20+J24+J25+J26+J29+J36</f>
        <v>8482833</v>
      </c>
      <c r="K14" s="94">
        <f>K15+K16+K20+K24+K25+K26+K29+K36</f>
        <v>4604633</v>
      </c>
    </row>
    <row r="15" spans="1:11" ht="12.75" customHeight="1" x14ac:dyDescent="0.25">
      <c r="A15" s="182" t="s">
        <v>104</v>
      </c>
      <c r="B15" s="182"/>
      <c r="C15" s="182"/>
      <c r="D15" s="182"/>
      <c r="E15" s="182"/>
      <c r="F15" s="182"/>
      <c r="G15" s="7">
        <v>8</v>
      </c>
      <c r="H15" s="95">
        <v>0</v>
      </c>
      <c r="I15" s="95">
        <v>0</v>
      </c>
      <c r="J15" s="95">
        <v>0</v>
      </c>
      <c r="K15" s="95">
        <v>0</v>
      </c>
    </row>
    <row r="16" spans="1:11" ht="12.75" customHeight="1" x14ac:dyDescent="0.25">
      <c r="A16" s="183" t="s">
        <v>420</v>
      </c>
      <c r="B16" s="183"/>
      <c r="C16" s="183"/>
      <c r="D16" s="183"/>
      <c r="E16" s="183"/>
      <c r="F16" s="183"/>
      <c r="G16" s="8">
        <v>9</v>
      </c>
      <c r="H16" s="94">
        <f>SUM(H17:H19)</f>
        <v>2396343</v>
      </c>
      <c r="I16" s="94">
        <f>SUM(I17:I19)</f>
        <v>1408541</v>
      </c>
      <c r="J16" s="94">
        <f>SUM(J17:J19)</f>
        <v>2479949</v>
      </c>
      <c r="K16" s="94">
        <f>SUM(K17:K19)</f>
        <v>1543610</v>
      </c>
    </row>
    <row r="17" spans="1:11" ht="12.75" customHeight="1" x14ac:dyDescent="0.25">
      <c r="A17" s="217" t="s">
        <v>119</v>
      </c>
      <c r="B17" s="217"/>
      <c r="C17" s="217"/>
      <c r="D17" s="217"/>
      <c r="E17" s="217"/>
      <c r="F17" s="217"/>
      <c r="G17" s="7">
        <v>10</v>
      </c>
      <c r="H17" s="95">
        <v>316770</v>
      </c>
      <c r="I17" s="95">
        <v>146155</v>
      </c>
      <c r="J17" s="95">
        <v>336411</v>
      </c>
      <c r="K17" s="95">
        <v>158593</v>
      </c>
    </row>
    <row r="18" spans="1:11" ht="12.75" customHeight="1" x14ac:dyDescent="0.25">
      <c r="A18" s="217" t="s">
        <v>120</v>
      </c>
      <c r="B18" s="217"/>
      <c r="C18" s="217"/>
      <c r="D18" s="217"/>
      <c r="E18" s="217"/>
      <c r="F18" s="217"/>
      <c r="G18" s="7">
        <v>11</v>
      </c>
      <c r="H18" s="95">
        <v>0</v>
      </c>
      <c r="I18" s="95">
        <v>0</v>
      </c>
      <c r="J18" s="95">
        <v>0</v>
      </c>
      <c r="K18" s="95">
        <v>0</v>
      </c>
    </row>
    <row r="19" spans="1:11" ht="12.75" customHeight="1" x14ac:dyDescent="0.25">
      <c r="A19" s="217" t="s">
        <v>121</v>
      </c>
      <c r="B19" s="217"/>
      <c r="C19" s="217"/>
      <c r="D19" s="217"/>
      <c r="E19" s="217"/>
      <c r="F19" s="217"/>
      <c r="G19" s="7">
        <v>12</v>
      </c>
      <c r="H19" s="95">
        <f>2079573</f>
        <v>2079573</v>
      </c>
      <c r="I19" s="95">
        <v>1262386</v>
      </c>
      <c r="J19" s="95">
        <v>2143538</v>
      </c>
      <c r="K19" s="95">
        <f>1398546-13529</f>
        <v>1385017</v>
      </c>
    </row>
    <row r="20" spans="1:11" ht="12.75" customHeight="1" x14ac:dyDescent="0.25">
      <c r="A20" s="183" t="s">
        <v>421</v>
      </c>
      <c r="B20" s="183"/>
      <c r="C20" s="183"/>
      <c r="D20" s="183"/>
      <c r="E20" s="183"/>
      <c r="F20" s="183"/>
      <c r="G20" s="8">
        <v>13</v>
      </c>
      <c r="H20" s="94">
        <f>SUM(H21:H23)</f>
        <v>5090859</v>
      </c>
      <c r="I20" s="94">
        <f>SUM(I21:I23)</f>
        <v>2605001</v>
      </c>
      <c r="J20" s="94">
        <f>SUM(J21:J23)</f>
        <v>4405923</v>
      </c>
      <c r="K20" s="94">
        <f>SUM(K21:K23)</f>
        <v>2173900</v>
      </c>
    </row>
    <row r="21" spans="1:11" ht="12.75" customHeight="1" x14ac:dyDescent="0.25">
      <c r="A21" s="217" t="s">
        <v>105</v>
      </c>
      <c r="B21" s="217"/>
      <c r="C21" s="217"/>
      <c r="D21" s="217"/>
      <c r="E21" s="217"/>
      <c r="F21" s="217"/>
      <c r="G21" s="7">
        <v>14</v>
      </c>
      <c r="H21" s="95">
        <v>3216225</v>
      </c>
      <c r="I21" s="95">
        <v>1678829</v>
      </c>
      <c r="J21" s="95">
        <v>2769398</v>
      </c>
      <c r="K21" s="95">
        <v>1367573</v>
      </c>
    </row>
    <row r="22" spans="1:11" ht="12.75" customHeight="1" x14ac:dyDescent="0.25">
      <c r="A22" s="217" t="s">
        <v>106</v>
      </c>
      <c r="B22" s="217"/>
      <c r="C22" s="217"/>
      <c r="D22" s="217"/>
      <c r="E22" s="217"/>
      <c r="F22" s="217"/>
      <c r="G22" s="7">
        <v>15</v>
      </c>
      <c r="H22" s="95">
        <v>1244787</v>
      </c>
      <c r="I22" s="95">
        <v>614358</v>
      </c>
      <c r="J22" s="95">
        <v>1084713</v>
      </c>
      <c r="K22" s="95">
        <v>535515</v>
      </c>
    </row>
    <row r="23" spans="1:11" ht="12.75" customHeight="1" x14ac:dyDescent="0.25">
      <c r="A23" s="217" t="s">
        <v>107</v>
      </c>
      <c r="B23" s="217"/>
      <c r="C23" s="217"/>
      <c r="D23" s="217"/>
      <c r="E23" s="217"/>
      <c r="F23" s="217"/>
      <c r="G23" s="7">
        <v>16</v>
      </c>
      <c r="H23" s="95">
        <v>629847</v>
      </c>
      <c r="I23" s="95">
        <v>311814</v>
      </c>
      <c r="J23" s="95">
        <v>551812</v>
      </c>
      <c r="K23" s="95">
        <v>270812</v>
      </c>
    </row>
    <row r="24" spans="1:11" ht="12.75" customHeight="1" x14ac:dyDescent="0.25">
      <c r="A24" s="182" t="s">
        <v>108</v>
      </c>
      <c r="B24" s="182"/>
      <c r="C24" s="182"/>
      <c r="D24" s="182"/>
      <c r="E24" s="182"/>
      <c r="F24" s="182"/>
      <c r="G24" s="7">
        <v>17</v>
      </c>
      <c r="H24" s="95">
        <v>1041940</v>
      </c>
      <c r="I24" s="95">
        <v>517358</v>
      </c>
      <c r="J24" s="95">
        <v>1101388</v>
      </c>
      <c r="K24" s="95">
        <f>560896+9796</f>
        <v>570692</v>
      </c>
    </row>
    <row r="25" spans="1:11" ht="12.75" customHeight="1" x14ac:dyDescent="0.25">
      <c r="A25" s="182" t="s">
        <v>109</v>
      </c>
      <c r="B25" s="182"/>
      <c r="C25" s="182"/>
      <c r="D25" s="182"/>
      <c r="E25" s="182"/>
      <c r="F25" s="182"/>
      <c r="G25" s="7">
        <v>18</v>
      </c>
      <c r="H25" s="95">
        <v>322824</v>
      </c>
      <c r="I25" s="95">
        <v>130380</v>
      </c>
      <c r="J25" s="95">
        <v>453385</v>
      </c>
      <c r="K25" s="95">
        <v>301003</v>
      </c>
    </row>
    <row r="26" spans="1:11" ht="12.75" customHeight="1" x14ac:dyDescent="0.25">
      <c r="A26" s="183" t="s">
        <v>422</v>
      </c>
      <c r="B26" s="183"/>
      <c r="C26" s="183"/>
      <c r="D26" s="183"/>
      <c r="E26" s="183"/>
      <c r="F26" s="183"/>
      <c r="G26" s="8">
        <v>19</v>
      </c>
      <c r="H26" s="94">
        <f>H27+H28</f>
        <v>24327</v>
      </c>
      <c r="I26" s="94">
        <f>I27+I28</f>
        <v>8727</v>
      </c>
      <c r="J26" s="94">
        <f>J27+J28</f>
        <v>31691</v>
      </c>
      <c r="K26" s="94">
        <f>K27+K28</f>
        <v>14650</v>
      </c>
    </row>
    <row r="27" spans="1:11" ht="12.75" customHeight="1" x14ac:dyDescent="0.25">
      <c r="A27" s="217" t="s">
        <v>122</v>
      </c>
      <c r="B27" s="217"/>
      <c r="C27" s="217"/>
      <c r="D27" s="217"/>
      <c r="E27" s="217"/>
      <c r="F27" s="217"/>
      <c r="G27" s="7">
        <v>20</v>
      </c>
      <c r="H27" s="95">
        <v>0</v>
      </c>
      <c r="I27" s="95">
        <v>0</v>
      </c>
      <c r="J27" s="95">
        <v>10511</v>
      </c>
      <c r="K27" s="95">
        <v>1051</v>
      </c>
    </row>
    <row r="28" spans="1:11" ht="12.75" customHeight="1" x14ac:dyDescent="0.25">
      <c r="A28" s="217" t="s">
        <v>123</v>
      </c>
      <c r="B28" s="217"/>
      <c r="C28" s="217"/>
      <c r="D28" s="217"/>
      <c r="E28" s="217"/>
      <c r="F28" s="217"/>
      <c r="G28" s="7">
        <v>21</v>
      </c>
      <c r="H28" s="95">
        <v>24327</v>
      </c>
      <c r="I28" s="95">
        <v>8727</v>
      </c>
      <c r="J28" s="95">
        <v>21180</v>
      </c>
      <c r="K28" s="95">
        <v>13599</v>
      </c>
    </row>
    <row r="29" spans="1:11" ht="12.75" customHeight="1" x14ac:dyDescent="0.25">
      <c r="A29" s="183" t="s">
        <v>423</v>
      </c>
      <c r="B29" s="183"/>
      <c r="C29" s="183"/>
      <c r="D29" s="183"/>
      <c r="E29" s="183"/>
      <c r="F29" s="183"/>
      <c r="G29" s="8">
        <v>22</v>
      </c>
      <c r="H29" s="94">
        <f>SUM(H30:H35)</f>
        <v>0</v>
      </c>
      <c r="I29" s="94">
        <f>SUM(I30:I35)</f>
        <v>0</v>
      </c>
      <c r="J29" s="94">
        <f>SUM(J30:J35)</f>
        <v>0</v>
      </c>
      <c r="K29" s="94">
        <f>SUM(K30:K35)</f>
        <v>0</v>
      </c>
    </row>
    <row r="30" spans="1:11" ht="12.75" customHeight="1" x14ac:dyDescent="0.25">
      <c r="A30" s="217" t="s">
        <v>124</v>
      </c>
      <c r="B30" s="217"/>
      <c r="C30" s="217"/>
      <c r="D30" s="217"/>
      <c r="E30" s="217"/>
      <c r="F30" s="217"/>
      <c r="G30" s="7">
        <v>23</v>
      </c>
      <c r="H30" s="95">
        <v>0</v>
      </c>
      <c r="I30" s="95">
        <v>0</v>
      </c>
      <c r="J30" s="95">
        <v>0</v>
      </c>
      <c r="K30" s="95">
        <v>0</v>
      </c>
    </row>
    <row r="31" spans="1:11" ht="12.75" customHeight="1" x14ac:dyDescent="0.25">
      <c r="A31" s="217" t="s">
        <v>125</v>
      </c>
      <c r="B31" s="217"/>
      <c r="C31" s="217"/>
      <c r="D31" s="217"/>
      <c r="E31" s="217"/>
      <c r="F31" s="217"/>
      <c r="G31" s="7">
        <v>24</v>
      </c>
      <c r="H31" s="95">
        <v>0</v>
      </c>
      <c r="I31" s="95">
        <v>0</v>
      </c>
      <c r="J31" s="95">
        <v>0</v>
      </c>
      <c r="K31" s="95">
        <v>0</v>
      </c>
    </row>
    <row r="32" spans="1:11" ht="12.75" customHeight="1" x14ac:dyDescent="0.25">
      <c r="A32" s="217" t="s">
        <v>126</v>
      </c>
      <c r="B32" s="217"/>
      <c r="C32" s="217"/>
      <c r="D32" s="217"/>
      <c r="E32" s="217"/>
      <c r="F32" s="217"/>
      <c r="G32" s="7">
        <v>25</v>
      </c>
      <c r="H32" s="95">
        <v>0</v>
      </c>
      <c r="I32" s="95">
        <v>0</v>
      </c>
      <c r="J32" s="95">
        <v>0</v>
      </c>
      <c r="K32" s="95">
        <v>0</v>
      </c>
    </row>
    <row r="33" spans="1:11" ht="12.75" customHeight="1" x14ac:dyDescent="0.25">
      <c r="A33" s="217" t="s">
        <v>127</v>
      </c>
      <c r="B33" s="217"/>
      <c r="C33" s="217"/>
      <c r="D33" s="217"/>
      <c r="E33" s="217"/>
      <c r="F33" s="217"/>
      <c r="G33" s="7">
        <v>26</v>
      </c>
      <c r="H33" s="95">
        <v>0</v>
      </c>
      <c r="I33" s="95">
        <v>0</v>
      </c>
      <c r="J33" s="95">
        <v>0</v>
      </c>
      <c r="K33" s="95">
        <v>0</v>
      </c>
    </row>
    <row r="34" spans="1:11" ht="12.75" customHeight="1" x14ac:dyDescent="0.25">
      <c r="A34" s="217" t="s">
        <v>128</v>
      </c>
      <c r="B34" s="217"/>
      <c r="C34" s="217"/>
      <c r="D34" s="217"/>
      <c r="E34" s="217"/>
      <c r="F34" s="217"/>
      <c r="G34" s="7">
        <v>27</v>
      </c>
      <c r="H34" s="95">
        <v>0</v>
      </c>
      <c r="I34" s="95">
        <v>0</v>
      </c>
      <c r="J34" s="95">
        <v>0</v>
      </c>
      <c r="K34" s="95">
        <v>0</v>
      </c>
    </row>
    <row r="35" spans="1:11" ht="12.75" customHeight="1" x14ac:dyDescent="0.25">
      <c r="A35" s="217" t="s">
        <v>129</v>
      </c>
      <c r="B35" s="217"/>
      <c r="C35" s="217"/>
      <c r="D35" s="217"/>
      <c r="E35" s="217"/>
      <c r="F35" s="217"/>
      <c r="G35" s="7">
        <v>28</v>
      </c>
      <c r="H35" s="95">
        <v>0</v>
      </c>
      <c r="I35" s="95">
        <v>0</v>
      </c>
      <c r="J35" s="95">
        <v>0</v>
      </c>
      <c r="K35" s="95">
        <v>0</v>
      </c>
    </row>
    <row r="36" spans="1:11" ht="12.75" customHeight="1" x14ac:dyDescent="0.25">
      <c r="A36" s="182" t="s">
        <v>110</v>
      </c>
      <c r="B36" s="182"/>
      <c r="C36" s="182"/>
      <c r="D36" s="182"/>
      <c r="E36" s="182"/>
      <c r="F36" s="182"/>
      <c r="G36" s="7">
        <v>29</v>
      </c>
      <c r="H36" s="95">
        <v>21414</v>
      </c>
      <c r="I36" s="95">
        <v>20079</v>
      </c>
      <c r="J36" s="95">
        <v>10497</v>
      </c>
      <c r="K36" s="95">
        <v>778</v>
      </c>
    </row>
    <row r="37" spans="1:11" ht="12.75" customHeight="1" x14ac:dyDescent="0.25">
      <c r="A37" s="216" t="s">
        <v>352</v>
      </c>
      <c r="B37" s="216"/>
      <c r="C37" s="216"/>
      <c r="D37" s="216"/>
      <c r="E37" s="216"/>
      <c r="F37" s="216"/>
      <c r="G37" s="8">
        <v>30</v>
      </c>
      <c r="H37" s="94">
        <f>SUM(H38:H47)</f>
        <v>25133</v>
      </c>
      <c r="I37" s="94">
        <f>SUM(I38:I47)</f>
        <v>21677</v>
      </c>
      <c r="J37" s="94">
        <f>SUM(J38:J47)</f>
        <v>59654</v>
      </c>
      <c r="K37" s="94">
        <f>SUM(K38:K47)</f>
        <v>54707</v>
      </c>
    </row>
    <row r="38" spans="1:11" ht="12.75" customHeight="1" x14ac:dyDescent="0.25">
      <c r="A38" s="182" t="s">
        <v>130</v>
      </c>
      <c r="B38" s="182"/>
      <c r="C38" s="182"/>
      <c r="D38" s="182"/>
      <c r="E38" s="182"/>
      <c r="F38" s="182"/>
      <c r="G38" s="7">
        <v>31</v>
      </c>
      <c r="H38" s="95">
        <v>0</v>
      </c>
      <c r="I38" s="95">
        <v>0</v>
      </c>
      <c r="J38" s="95">
        <v>0</v>
      </c>
      <c r="K38" s="95">
        <v>0</v>
      </c>
    </row>
    <row r="39" spans="1:11" ht="25.2" customHeight="1" x14ac:dyDescent="0.25">
      <c r="A39" s="182" t="s">
        <v>131</v>
      </c>
      <c r="B39" s="182"/>
      <c r="C39" s="182"/>
      <c r="D39" s="182"/>
      <c r="E39" s="182"/>
      <c r="F39" s="182"/>
      <c r="G39" s="7">
        <v>32</v>
      </c>
      <c r="H39" s="95">
        <v>0</v>
      </c>
      <c r="I39" s="95">
        <v>0</v>
      </c>
      <c r="J39" s="95">
        <v>0</v>
      </c>
      <c r="K39" s="95">
        <v>0</v>
      </c>
    </row>
    <row r="40" spans="1:11" ht="25.2" customHeight="1" x14ac:dyDescent="0.25">
      <c r="A40" s="182" t="s">
        <v>132</v>
      </c>
      <c r="B40" s="182"/>
      <c r="C40" s="182"/>
      <c r="D40" s="182"/>
      <c r="E40" s="182"/>
      <c r="F40" s="182"/>
      <c r="G40" s="7">
        <v>33</v>
      </c>
      <c r="H40" s="95">
        <v>0</v>
      </c>
      <c r="I40" s="95">
        <v>0</v>
      </c>
      <c r="J40" s="95">
        <v>0</v>
      </c>
      <c r="K40" s="95">
        <v>0</v>
      </c>
    </row>
    <row r="41" spans="1:11" ht="25.2" customHeight="1" x14ac:dyDescent="0.25">
      <c r="A41" s="182" t="s">
        <v>133</v>
      </c>
      <c r="B41" s="182"/>
      <c r="C41" s="182"/>
      <c r="D41" s="182"/>
      <c r="E41" s="182"/>
      <c r="F41" s="182"/>
      <c r="G41" s="7">
        <v>34</v>
      </c>
      <c r="H41" s="95">
        <v>0</v>
      </c>
      <c r="I41" s="95">
        <v>0</v>
      </c>
      <c r="J41" s="95">
        <v>0</v>
      </c>
      <c r="K41" s="95">
        <v>0</v>
      </c>
    </row>
    <row r="42" spans="1:11" ht="25.2" customHeight="1" x14ac:dyDescent="0.25">
      <c r="A42" s="182" t="s">
        <v>134</v>
      </c>
      <c r="B42" s="182"/>
      <c r="C42" s="182"/>
      <c r="D42" s="182"/>
      <c r="E42" s="182"/>
      <c r="F42" s="182"/>
      <c r="G42" s="7">
        <v>35</v>
      </c>
      <c r="H42" s="95">
        <v>0</v>
      </c>
      <c r="I42" s="95">
        <v>0</v>
      </c>
      <c r="J42" s="95">
        <v>0</v>
      </c>
      <c r="K42" s="95">
        <v>0</v>
      </c>
    </row>
    <row r="43" spans="1:11" ht="12.75" customHeight="1" x14ac:dyDescent="0.25">
      <c r="A43" s="182" t="s">
        <v>135</v>
      </c>
      <c r="B43" s="182"/>
      <c r="C43" s="182"/>
      <c r="D43" s="182"/>
      <c r="E43" s="182"/>
      <c r="F43" s="182"/>
      <c r="G43" s="7">
        <v>36</v>
      </c>
      <c r="H43" s="95">
        <v>0</v>
      </c>
      <c r="I43" s="95">
        <v>0</v>
      </c>
      <c r="J43" s="95">
        <v>0</v>
      </c>
      <c r="K43" s="95">
        <v>0</v>
      </c>
    </row>
    <row r="44" spans="1:11" ht="12.75" customHeight="1" x14ac:dyDescent="0.25">
      <c r="A44" s="182" t="s">
        <v>136</v>
      </c>
      <c r="B44" s="182"/>
      <c r="C44" s="182"/>
      <c r="D44" s="182"/>
      <c r="E44" s="182"/>
      <c r="F44" s="182"/>
      <c r="G44" s="7">
        <v>37</v>
      </c>
      <c r="H44" s="95">
        <v>1148</v>
      </c>
      <c r="I44" s="95">
        <v>983</v>
      </c>
      <c r="J44" s="95">
        <v>17409</v>
      </c>
      <c r="K44" s="95">
        <v>17409</v>
      </c>
    </row>
    <row r="45" spans="1:11" ht="12.75" customHeight="1" x14ac:dyDescent="0.25">
      <c r="A45" s="182" t="s">
        <v>137</v>
      </c>
      <c r="B45" s="182"/>
      <c r="C45" s="182"/>
      <c r="D45" s="182"/>
      <c r="E45" s="182"/>
      <c r="F45" s="182"/>
      <c r="G45" s="7">
        <v>38</v>
      </c>
      <c r="H45" s="95">
        <v>377</v>
      </c>
      <c r="I45" s="95">
        <v>138</v>
      </c>
      <c r="J45" s="95">
        <v>664</v>
      </c>
      <c r="K45" s="95">
        <v>632</v>
      </c>
    </row>
    <row r="46" spans="1:11" ht="12.75" customHeight="1" x14ac:dyDescent="0.25">
      <c r="A46" s="182" t="s">
        <v>138</v>
      </c>
      <c r="B46" s="182"/>
      <c r="C46" s="182"/>
      <c r="D46" s="182"/>
      <c r="E46" s="182"/>
      <c r="F46" s="182"/>
      <c r="G46" s="7">
        <v>39</v>
      </c>
      <c r="H46" s="95">
        <v>0</v>
      </c>
      <c r="I46" s="95">
        <v>0</v>
      </c>
      <c r="J46" s="95">
        <v>0</v>
      </c>
      <c r="K46" s="95">
        <v>0</v>
      </c>
    </row>
    <row r="47" spans="1:11" ht="12.75" customHeight="1" x14ac:dyDescent="0.25">
      <c r="A47" s="182" t="s">
        <v>139</v>
      </c>
      <c r="B47" s="182"/>
      <c r="C47" s="182"/>
      <c r="D47" s="182"/>
      <c r="E47" s="182"/>
      <c r="F47" s="182"/>
      <c r="G47" s="7">
        <v>40</v>
      </c>
      <c r="H47" s="95">
        <v>23608</v>
      </c>
      <c r="I47" s="95">
        <v>20556</v>
      </c>
      <c r="J47" s="95">
        <v>41581</v>
      </c>
      <c r="K47" s="95">
        <v>36666</v>
      </c>
    </row>
    <row r="48" spans="1:11" ht="12.75" customHeight="1" x14ac:dyDescent="0.25">
      <c r="A48" s="216" t="s">
        <v>353</v>
      </c>
      <c r="B48" s="216"/>
      <c r="C48" s="216"/>
      <c r="D48" s="216"/>
      <c r="E48" s="216"/>
      <c r="F48" s="216"/>
      <c r="G48" s="8">
        <v>41</v>
      </c>
      <c r="H48" s="94">
        <f>SUM(H49:H55)</f>
        <v>155775</v>
      </c>
      <c r="I48" s="94">
        <f>SUM(I49:I55)</f>
        <v>78282</v>
      </c>
      <c r="J48" s="94">
        <f>SUM(J49:J55)</f>
        <v>191011</v>
      </c>
      <c r="K48" s="94">
        <f>SUM(K49:K55)</f>
        <v>96924</v>
      </c>
    </row>
    <row r="49" spans="1:11" ht="25.2" customHeight="1" x14ac:dyDescent="0.25">
      <c r="A49" s="182" t="s">
        <v>140</v>
      </c>
      <c r="B49" s="182"/>
      <c r="C49" s="182"/>
      <c r="D49" s="182"/>
      <c r="E49" s="182"/>
      <c r="F49" s="182"/>
      <c r="G49" s="7">
        <v>42</v>
      </c>
      <c r="H49" s="95">
        <v>0</v>
      </c>
      <c r="I49" s="95">
        <v>0</v>
      </c>
      <c r="J49" s="95">
        <v>0</v>
      </c>
      <c r="K49" s="95">
        <v>0</v>
      </c>
    </row>
    <row r="50" spans="1:11" ht="12.75" customHeight="1" x14ac:dyDescent="0.25">
      <c r="A50" s="220" t="s">
        <v>141</v>
      </c>
      <c r="B50" s="220"/>
      <c r="C50" s="220"/>
      <c r="D50" s="220"/>
      <c r="E50" s="220"/>
      <c r="F50" s="220"/>
      <c r="G50" s="7">
        <v>43</v>
      </c>
      <c r="H50" s="95">
        <v>0</v>
      </c>
      <c r="I50" s="95">
        <v>0</v>
      </c>
      <c r="J50" s="95">
        <v>0</v>
      </c>
      <c r="K50" s="95">
        <v>0</v>
      </c>
    </row>
    <row r="51" spans="1:11" ht="12.75" customHeight="1" x14ac:dyDescent="0.25">
      <c r="A51" s="220" t="s">
        <v>142</v>
      </c>
      <c r="B51" s="220"/>
      <c r="C51" s="220"/>
      <c r="D51" s="220"/>
      <c r="E51" s="220"/>
      <c r="F51" s="220"/>
      <c r="G51" s="7">
        <v>44</v>
      </c>
      <c r="H51" s="95">
        <v>122138</v>
      </c>
      <c r="I51" s="95">
        <v>50255</v>
      </c>
      <c r="J51" s="95">
        <v>183662</v>
      </c>
      <c r="K51" s="95">
        <v>89575</v>
      </c>
    </row>
    <row r="52" spans="1:11" ht="12.75" customHeight="1" x14ac:dyDescent="0.25">
      <c r="A52" s="220" t="s">
        <v>143</v>
      </c>
      <c r="B52" s="220"/>
      <c r="C52" s="220"/>
      <c r="D52" s="220"/>
      <c r="E52" s="220"/>
      <c r="F52" s="220"/>
      <c r="G52" s="7">
        <v>45</v>
      </c>
      <c r="H52" s="95">
        <v>28315</v>
      </c>
      <c r="I52" s="95">
        <v>27480</v>
      </c>
      <c r="J52" s="95">
        <v>0</v>
      </c>
      <c r="K52" s="95">
        <v>0</v>
      </c>
    </row>
    <row r="53" spans="1:11" ht="12.75" customHeight="1" x14ac:dyDescent="0.25">
      <c r="A53" s="220" t="s">
        <v>144</v>
      </c>
      <c r="B53" s="220"/>
      <c r="C53" s="220"/>
      <c r="D53" s="220"/>
      <c r="E53" s="220"/>
      <c r="F53" s="220"/>
      <c r="G53" s="7">
        <v>46</v>
      </c>
      <c r="H53" s="95">
        <v>0</v>
      </c>
      <c r="I53" s="95">
        <v>0</v>
      </c>
      <c r="J53" s="95">
        <v>0</v>
      </c>
      <c r="K53" s="95">
        <v>0</v>
      </c>
    </row>
    <row r="54" spans="1:11" ht="12.75" customHeight="1" x14ac:dyDescent="0.25">
      <c r="A54" s="220" t="s">
        <v>145</v>
      </c>
      <c r="B54" s="220"/>
      <c r="C54" s="220"/>
      <c r="D54" s="220"/>
      <c r="E54" s="220"/>
      <c r="F54" s="220"/>
      <c r="G54" s="7">
        <v>47</v>
      </c>
      <c r="H54" s="95">
        <v>0</v>
      </c>
      <c r="I54" s="95">
        <v>0</v>
      </c>
      <c r="J54" s="95">
        <v>0</v>
      </c>
      <c r="K54" s="95">
        <v>0</v>
      </c>
    </row>
    <row r="55" spans="1:11" ht="12.75" customHeight="1" x14ac:dyDescent="0.25">
      <c r="A55" s="220" t="s">
        <v>146</v>
      </c>
      <c r="B55" s="220"/>
      <c r="C55" s="220"/>
      <c r="D55" s="220"/>
      <c r="E55" s="220"/>
      <c r="F55" s="220"/>
      <c r="G55" s="7">
        <v>48</v>
      </c>
      <c r="H55" s="95">
        <v>5322</v>
      </c>
      <c r="I55" s="95">
        <v>547</v>
      </c>
      <c r="J55" s="95">
        <v>7349</v>
      </c>
      <c r="K55" s="95">
        <v>7349</v>
      </c>
    </row>
    <row r="56" spans="1:11" ht="22.2" customHeight="1" x14ac:dyDescent="0.25">
      <c r="A56" s="222" t="s">
        <v>147</v>
      </c>
      <c r="B56" s="222"/>
      <c r="C56" s="222"/>
      <c r="D56" s="222"/>
      <c r="E56" s="222"/>
      <c r="F56" s="222"/>
      <c r="G56" s="7">
        <v>49</v>
      </c>
      <c r="H56" s="95">
        <v>0</v>
      </c>
      <c r="I56" s="95">
        <v>0</v>
      </c>
      <c r="J56" s="95">
        <v>0</v>
      </c>
      <c r="K56" s="95">
        <v>0</v>
      </c>
    </row>
    <row r="57" spans="1:11" ht="12.75" customHeight="1" x14ac:dyDescent="0.25">
      <c r="A57" s="222" t="s">
        <v>148</v>
      </c>
      <c r="B57" s="222"/>
      <c r="C57" s="222"/>
      <c r="D57" s="222"/>
      <c r="E57" s="222"/>
      <c r="F57" s="222"/>
      <c r="G57" s="7">
        <v>50</v>
      </c>
      <c r="H57" s="95">
        <v>0</v>
      </c>
      <c r="I57" s="95">
        <v>0</v>
      </c>
      <c r="J57" s="95">
        <v>0</v>
      </c>
      <c r="K57" s="95">
        <v>0</v>
      </c>
    </row>
    <row r="58" spans="1:11" ht="24.6" customHeight="1" x14ac:dyDescent="0.25">
      <c r="A58" s="222" t="s">
        <v>149</v>
      </c>
      <c r="B58" s="222"/>
      <c r="C58" s="222"/>
      <c r="D58" s="222"/>
      <c r="E58" s="222"/>
      <c r="F58" s="222"/>
      <c r="G58" s="7">
        <v>51</v>
      </c>
      <c r="H58" s="95">
        <v>0</v>
      </c>
      <c r="I58" s="95">
        <v>0</v>
      </c>
      <c r="J58" s="95">
        <v>0</v>
      </c>
      <c r="K58" s="95">
        <v>0</v>
      </c>
    </row>
    <row r="59" spans="1:11" ht="12.75" customHeight="1" x14ac:dyDescent="0.25">
      <c r="A59" s="222" t="s">
        <v>150</v>
      </c>
      <c r="B59" s="222"/>
      <c r="C59" s="222"/>
      <c r="D59" s="222"/>
      <c r="E59" s="222"/>
      <c r="F59" s="222"/>
      <c r="G59" s="7">
        <v>52</v>
      </c>
      <c r="H59" s="95">
        <v>0</v>
      </c>
      <c r="I59" s="95">
        <v>0</v>
      </c>
      <c r="J59" s="95">
        <v>0</v>
      </c>
      <c r="K59" s="95">
        <v>0</v>
      </c>
    </row>
    <row r="60" spans="1:11" ht="12.75" customHeight="1" x14ac:dyDescent="0.25">
      <c r="A60" s="216" t="s">
        <v>354</v>
      </c>
      <c r="B60" s="216"/>
      <c r="C60" s="216"/>
      <c r="D60" s="216"/>
      <c r="E60" s="216"/>
      <c r="F60" s="216"/>
      <c r="G60" s="8">
        <v>53</v>
      </c>
      <c r="H60" s="94">
        <f>H8+H37+H56+H57</f>
        <v>9180050</v>
      </c>
      <c r="I60" s="94">
        <f t="shared" ref="I60:K60" si="0">I8+I37+I56+I57</f>
        <v>5385688</v>
      </c>
      <c r="J60" s="94">
        <f t="shared" si="0"/>
        <v>8562857</v>
      </c>
      <c r="K60" s="94">
        <f t="shared" si="0"/>
        <v>4607876</v>
      </c>
    </row>
    <row r="61" spans="1:11" ht="12.75" customHeight="1" x14ac:dyDescent="0.25">
      <c r="A61" s="216" t="s">
        <v>355</v>
      </c>
      <c r="B61" s="216"/>
      <c r="C61" s="216"/>
      <c r="D61" s="216"/>
      <c r="E61" s="216"/>
      <c r="F61" s="216"/>
      <c r="G61" s="8">
        <v>54</v>
      </c>
      <c r="H61" s="94">
        <f>H14+H48+H58+H59</f>
        <v>9053482</v>
      </c>
      <c r="I61" s="94">
        <f t="shared" ref="I61:K61" si="1">I14+I48+I58+I59</f>
        <v>4768368</v>
      </c>
      <c r="J61" s="94">
        <f t="shared" si="1"/>
        <v>8673844</v>
      </c>
      <c r="K61" s="94">
        <f t="shared" si="1"/>
        <v>4701557</v>
      </c>
    </row>
    <row r="62" spans="1:11" ht="12.75" customHeight="1" x14ac:dyDescent="0.25">
      <c r="A62" s="216" t="s">
        <v>356</v>
      </c>
      <c r="B62" s="216"/>
      <c r="C62" s="216"/>
      <c r="D62" s="216"/>
      <c r="E62" s="216"/>
      <c r="F62" s="216"/>
      <c r="G62" s="8">
        <v>55</v>
      </c>
      <c r="H62" s="94">
        <f>H60-H61</f>
        <v>126568</v>
      </c>
      <c r="I62" s="94">
        <f t="shared" ref="I62:K62" si="2">I60-I61</f>
        <v>617320</v>
      </c>
      <c r="J62" s="94">
        <f t="shared" si="2"/>
        <v>-110987</v>
      </c>
      <c r="K62" s="94">
        <f t="shared" si="2"/>
        <v>-93681</v>
      </c>
    </row>
    <row r="63" spans="1:11" ht="12.75" customHeight="1" x14ac:dyDescent="0.25">
      <c r="A63" s="221" t="s">
        <v>357</v>
      </c>
      <c r="B63" s="221"/>
      <c r="C63" s="221"/>
      <c r="D63" s="221"/>
      <c r="E63" s="221"/>
      <c r="F63" s="221"/>
      <c r="G63" s="8">
        <v>56</v>
      </c>
      <c r="H63" s="94">
        <f>+IF((H60-H61)&gt;0,(H60-H61),0)</f>
        <v>126568</v>
      </c>
      <c r="I63" s="94">
        <f t="shared" ref="I63:K63" si="3">+IF((I60-I61)&gt;0,(I60-I61),0)</f>
        <v>617320</v>
      </c>
      <c r="J63" s="94">
        <f t="shared" si="3"/>
        <v>0</v>
      </c>
      <c r="K63" s="94">
        <f t="shared" si="3"/>
        <v>0</v>
      </c>
    </row>
    <row r="64" spans="1:11" ht="12.75" customHeight="1" x14ac:dyDescent="0.25">
      <c r="A64" s="221" t="s">
        <v>358</v>
      </c>
      <c r="B64" s="221"/>
      <c r="C64" s="221"/>
      <c r="D64" s="221"/>
      <c r="E64" s="221"/>
      <c r="F64" s="221"/>
      <c r="G64" s="8">
        <v>57</v>
      </c>
      <c r="H64" s="94">
        <f>+IF((H60-H61)&lt;0,(H60-H61),0)</f>
        <v>0</v>
      </c>
      <c r="I64" s="94">
        <f t="shared" ref="I64:K64" si="4">+IF((I60-I61)&lt;0,(I60-I61),0)</f>
        <v>0</v>
      </c>
      <c r="J64" s="94">
        <f t="shared" si="4"/>
        <v>-110987</v>
      </c>
      <c r="K64" s="94">
        <f t="shared" si="4"/>
        <v>-93681</v>
      </c>
    </row>
    <row r="65" spans="1:11" ht="12.75" customHeight="1" x14ac:dyDescent="0.25">
      <c r="A65" s="222" t="s">
        <v>111</v>
      </c>
      <c r="B65" s="222"/>
      <c r="C65" s="222"/>
      <c r="D65" s="222"/>
      <c r="E65" s="222"/>
      <c r="F65" s="222"/>
      <c r="G65" s="7">
        <v>58</v>
      </c>
      <c r="H65" s="95">
        <v>-39385</v>
      </c>
      <c r="I65" s="95">
        <v>-20535</v>
      </c>
      <c r="J65" s="95">
        <v>-35532</v>
      </c>
      <c r="K65" s="95">
        <f>J65/2</f>
        <v>-17766</v>
      </c>
    </row>
    <row r="66" spans="1:11" ht="12.75" customHeight="1" x14ac:dyDescent="0.25">
      <c r="A66" s="216" t="s">
        <v>359</v>
      </c>
      <c r="B66" s="216"/>
      <c r="C66" s="216"/>
      <c r="D66" s="216"/>
      <c r="E66" s="216"/>
      <c r="F66" s="216"/>
      <c r="G66" s="8">
        <v>59</v>
      </c>
      <c r="H66" s="94">
        <f>H62-H65</f>
        <v>165953</v>
      </c>
      <c r="I66" s="94">
        <f t="shared" ref="I66:K66" si="5">I62-I65</f>
        <v>637855</v>
      </c>
      <c r="J66" s="94">
        <f t="shared" si="5"/>
        <v>-75455</v>
      </c>
      <c r="K66" s="94">
        <f t="shared" si="5"/>
        <v>-75915</v>
      </c>
    </row>
    <row r="67" spans="1:11" ht="12.75" customHeight="1" x14ac:dyDescent="0.25">
      <c r="A67" s="221" t="s">
        <v>360</v>
      </c>
      <c r="B67" s="221"/>
      <c r="C67" s="221"/>
      <c r="D67" s="221"/>
      <c r="E67" s="221"/>
      <c r="F67" s="221"/>
      <c r="G67" s="8">
        <v>60</v>
      </c>
      <c r="H67" s="94">
        <f>+IF((H62-H65)&gt;0,(H62-H65),0)</f>
        <v>165953</v>
      </c>
      <c r="I67" s="94">
        <f t="shared" ref="I67:K67" si="6">+IF((I62-I65)&gt;0,(I62-I65),0)</f>
        <v>637855</v>
      </c>
      <c r="J67" s="94">
        <f t="shared" si="6"/>
        <v>0</v>
      </c>
      <c r="K67" s="94">
        <f t="shared" si="6"/>
        <v>0</v>
      </c>
    </row>
    <row r="68" spans="1:11" ht="12.75" customHeight="1" x14ac:dyDescent="0.25">
      <c r="A68" s="221" t="s">
        <v>361</v>
      </c>
      <c r="B68" s="221"/>
      <c r="C68" s="221"/>
      <c r="D68" s="221"/>
      <c r="E68" s="221"/>
      <c r="F68" s="221"/>
      <c r="G68" s="8">
        <v>61</v>
      </c>
      <c r="H68" s="94">
        <f>+IF((H62-H65)&lt;0,(H62-H65),0)</f>
        <v>0</v>
      </c>
      <c r="I68" s="94">
        <f t="shared" ref="I68:K68" si="7">+IF((I62-I65)&lt;0,(I62-I65),0)</f>
        <v>0</v>
      </c>
      <c r="J68" s="94">
        <f t="shared" si="7"/>
        <v>-75455</v>
      </c>
      <c r="K68" s="94">
        <f t="shared" si="7"/>
        <v>-75915</v>
      </c>
    </row>
    <row r="69" spans="1:11" x14ac:dyDescent="0.25">
      <c r="A69" s="223" t="s">
        <v>151</v>
      </c>
      <c r="B69" s="223"/>
      <c r="C69" s="223"/>
      <c r="D69" s="223"/>
      <c r="E69" s="223"/>
      <c r="F69" s="223"/>
      <c r="G69" s="224"/>
      <c r="H69" s="224"/>
      <c r="I69" s="224"/>
      <c r="J69" s="225"/>
      <c r="K69" s="225"/>
    </row>
    <row r="70" spans="1:11" ht="22.2" customHeight="1" x14ac:dyDescent="0.25">
      <c r="A70" s="216" t="s">
        <v>362</v>
      </c>
      <c r="B70" s="216"/>
      <c r="C70" s="216"/>
      <c r="D70" s="216"/>
      <c r="E70" s="216"/>
      <c r="F70" s="216"/>
      <c r="G70" s="8">
        <v>62</v>
      </c>
      <c r="H70" s="94">
        <f>H71-H72</f>
        <v>0</v>
      </c>
      <c r="I70" s="94">
        <f>I71-I72</f>
        <v>0</v>
      </c>
      <c r="J70" s="94">
        <f>J71-J72</f>
        <v>0</v>
      </c>
      <c r="K70" s="94">
        <f>K71-K72</f>
        <v>0</v>
      </c>
    </row>
    <row r="71" spans="1:11" ht="12.75" customHeight="1" x14ac:dyDescent="0.25">
      <c r="A71" s="220" t="s">
        <v>152</v>
      </c>
      <c r="B71" s="220"/>
      <c r="C71" s="220"/>
      <c r="D71" s="220"/>
      <c r="E71" s="220"/>
      <c r="F71" s="220"/>
      <c r="G71" s="7">
        <v>63</v>
      </c>
      <c r="H71" s="95">
        <v>0</v>
      </c>
      <c r="I71" s="95">
        <v>0</v>
      </c>
      <c r="J71" s="95">
        <v>0</v>
      </c>
      <c r="K71" s="95">
        <v>0</v>
      </c>
    </row>
    <row r="72" spans="1:11" ht="12.75" customHeight="1" x14ac:dyDescent="0.25">
      <c r="A72" s="220" t="s">
        <v>153</v>
      </c>
      <c r="B72" s="220"/>
      <c r="C72" s="220"/>
      <c r="D72" s="220"/>
      <c r="E72" s="220"/>
      <c r="F72" s="220"/>
      <c r="G72" s="7">
        <v>64</v>
      </c>
      <c r="H72" s="95">
        <v>0</v>
      </c>
      <c r="I72" s="95">
        <v>0</v>
      </c>
      <c r="J72" s="95">
        <v>0</v>
      </c>
      <c r="K72" s="95">
        <v>0</v>
      </c>
    </row>
    <row r="73" spans="1:11" ht="12.75" customHeight="1" x14ac:dyDescent="0.25">
      <c r="A73" s="222" t="s">
        <v>154</v>
      </c>
      <c r="B73" s="222"/>
      <c r="C73" s="222"/>
      <c r="D73" s="222"/>
      <c r="E73" s="222"/>
      <c r="F73" s="222"/>
      <c r="G73" s="7">
        <v>65</v>
      </c>
      <c r="H73" s="95">
        <v>0</v>
      </c>
      <c r="I73" s="95">
        <v>0</v>
      </c>
      <c r="J73" s="95">
        <v>0</v>
      </c>
      <c r="K73" s="95">
        <v>0</v>
      </c>
    </row>
    <row r="74" spans="1:11" ht="12.75" customHeight="1" x14ac:dyDescent="0.25">
      <c r="A74" s="221" t="s">
        <v>363</v>
      </c>
      <c r="B74" s="221"/>
      <c r="C74" s="221"/>
      <c r="D74" s="221"/>
      <c r="E74" s="221"/>
      <c r="F74" s="221"/>
      <c r="G74" s="8">
        <v>66</v>
      </c>
      <c r="H74" s="96">
        <v>0</v>
      </c>
      <c r="I74" s="96">
        <v>0</v>
      </c>
      <c r="J74" s="96">
        <v>0</v>
      </c>
      <c r="K74" s="96">
        <v>0</v>
      </c>
    </row>
    <row r="75" spans="1:11" ht="12.75" customHeight="1" x14ac:dyDescent="0.25">
      <c r="A75" s="221" t="s">
        <v>364</v>
      </c>
      <c r="B75" s="221"/>
      <c r="C75" s="221"/>
      <c r="D75" s="221"/>
      <c r="E75" s="221"/>
      <c r="F75" s="221"/>
      <c r="G75" s="8">
        <v>67</v>
      </c>
      <c r="H75" s="96">
        <v>0</v>
      </c>
      <c r="I75" s="96">
        <v>0</v>
      </c>
      <c r="J75" s="96">
        <v>0</v>
      </c>
      <c r="K75" s="96">
        <v>0</v>
      </c>
    </row>
    <row r="76" spans="1:11" x14ac:dyDescent="0.25">
      <c r="A76" s="223" t="s">
        <v>155</v>
      </c>
      <c r="B76" s="223"/>
      <c r="C76" s="223"/>
      <c r="D76" s="223"/>
      <c r="E76" s="223"/>
      <c r="F76" s="223"/>
      <c r="G76" s="224"/>
      <c r="H76" s="224"/>
      <c r="I76" s="224"/>
      <c r="J76" s="225"/>
      <c r="K76" s="225"/>
    </row>
    <row r="77" spans="1:11" ht="12.75" customHeight="1" x14ac:dyDescent="0.25">
      <c r="A77" s="216" t="s">
        <v>365</v>
      </c>
      <c r="B77" s="216"/>
      <c r="C77" s="216"/>
      <c r="D77" s="216"/>
      <c r="E77" s="216"/>
      <c r="F77" s="216"/>
      <c r="G77" s="8">
        <v>68</v>
      </c>
      <c r="H77" s="96">
        <v>0</v>
      </c>
      <c r="I77" s="96">
        <v>0</v>
      </c>
      <c r="J77" s="96">
        <v>0</v>
      </c>
      <c r="K77" s="96">
        <v>0</v>
      </c>
    </row>
    <row r="78" spans="1:11" ht="12.75" customHeight="1" x14ac:dyDescent="0.25">
      <c r="A78" s="226" t="s">
        <v>366</v>
      </c>
      <c r="B78" s="226"/>
      <c r="C78" s="226"/>
      <c r="D78" s="226"/>
      <c r="E78" s="226"/>
      <c r="F78" s="226"/>
      <c r="G78" s="20">
        <v>69</v>
      </c>
      <c r="H78" s="97">
        <v>0</v>
      </c>
      <c r="I78" s="97">
        <v>0</v>
      </c>
      <c r="J78" s="97">
        <v>0</v>
      </c>
      <c r="K78" s="97">
        <v>0</v>
      </c>
    </row>
    <row r="79" spans="1:11" ht="12.75" customHeight="1" x14ac:dyDescent="0.25">
      <c r="A79" s="226" t="s">
        <v>367</v>
      </c>
      <c r="B79" s="226"/>
      <c r="C79" s="226"/>
      <c r="D79" s="226"/>
      <c r="E79" s="226"/>
      <c r="F79" s="226"/>
      <c r="G79" s="20">
        <v>70</v>
      </c>
      <c r="H79" s="97">
        <v>0</v>
      </c>
      <c r="I79" s="97">
        <v>0</v>
      </c>
      <c r="J79" s="97">
        <v>0</v>
      </c>
      <c r="K79" s="97">
        <v>0</v>
      </c>
    </row>
    <row r="80" spans="1:11" ht="12.75" customHeight="1" x14ac:dyDescent="0.25">
      <c r="A80" s="216" t="s">
        <v>368</v>
      </c>
      <c r="B80" s="216"/>
      <c r="C80" s="216"/>
      <c r="D80" s="216"/>
      <c r="E80" s="216"/>
      <c r="F80" s="216"/>
      <c r="G80" s="8">
        <v>71</v>
      </c>
      <c r="H80" s="96">
        <v>0</v>
      </c>
      <c r="I80" s="96">
        <v>0</v>
      </c>
      <c r="J80" s="96">
        <v>0</v>
      </c>
      <c r="K80" s="96">
        <v>0</v>
      </c>
    </row>
    <row r="81" spans="1:11" ht="12.75" customHeight="1" x14ac:dyDescent="0.25">
      <c r="A81" s="216" t="s">
        <v>369</v>
      </c>
      <c r="B81" s="216"/>
      <c r="C81" s="216"/>
      <c r="D81" s="216"/>
      <c r="E81" s="216"/>
      <c r="F81" s="216"/>
      <c r="G81" s="8">
        <v>72</v>
      </c>
      <c r="H81" s="96">
        <v>0</v>
      </c>
      <c r="I81" s="96">
        <v>0</v>
      </c>
      <c r="J81" s="96">
        <v>0</v>
      </c>
      <c r="K81" s="96">
        <v>0</v>
      </c>
    </row>
    <row r="82" spans="1:11" ht="12.75" customHeight="1" x14ac:dyDescent="0.25">
      <c r="A82" s="221" t="s">
        <v>370</v>
      </c>
      <c r="B82" s="221"/>
      <c r="C82" s="221"/>
      <c r="D82" s="221"/>
      <c r="E82" s="221"/>
      <c r="F82" s="221"/>
      <c r="G82" s="8">
        <v>73</v>
      </c>
      <c r="H82" s="96">
        <v>0</v>
      </c>
      <c r="I82" s="96">
        <v>0</v>
      </c>
      <c r="J82" s="96">
        <v>0</v>
      </c>
      <c r="K82" s="96">
        <v>0</v>
      </c>
    </row>
    <row r="83" spans="1:11" ht="12.75" customHeight="1" x14ac:dyDescent="0.25">
      <c r="A83" s="221" t="s">
        <v>371</v>
      </c>
      <c r="B83" s="221"/>
      <c r="C83" s="221"/>
      <c r="D83" s="221"/>
      <c r="E83" s="221"/>
      <c r="F83" s="221"/>
      <c r="G83" s="8">
        <v>74</v>
      </c>
      <c r="H83" s="96">
        <v>0</v>
      </c>
      <c r="I83" s="96">
        <v>0</v>
      </c>
      <c r="J83" s="96">
        <v>0</v>
      </c>
      <c r="K83" s="96">
        <v>0</v>
      </c>
    </row>
    <row r="84" spans="1:11" x14ac:dyDescent="0.25">
      <c r="A84" s="223" t="s">
        <v>112</v>
      </c>
      <c r="B84" s="223"/>
      <c r="C84" s="223"/>
      <c r="D84" s="223"/>
      <c r="E84" s="223"/>
      <c r="F84" s="223"/>
      <c r="G84" s="224"/>
      <c r="H84" s="224"/>
      <c r="I84" s="224"/>
      <c r="J84" s="225"/>
      <c r="K84" s="225"/>
    </row>
    <row r="85" spans="1:11" ht="12.75" customHeight="1" x14ac:dyDescent="0.25">
      <c r="A85" s="227" t="s">
        <v>372</v>
      </c>
      <c r="B85" s="227"/>
      <c r="C85" s="227"/>
      <c r="D85" s="227"/>
      <c r="E85" s="227"/>
      <c r="F85" s="227"/>
      <c r="G85" s="8">
        <v>75</v>
      </c>
      <c r="H85" s="98">
        <f>H86+H87</f>
        <v>0</v>
      </c>
      <c r="I85" s="98">
        <f>I86+I87</f>
        <v>0</v>
      </c>
      <c r="J85" s="98">
        <f>J86+J87</f>
        <v>0</v>
      </c>
      <c r="K85" s="98">
        <f>K86+K87</f>
        <v>0</v>
      </c>
    </row>
    <row r="86" spans="1:11" ht="12.75" customHeight="1" x14ac:dyDescent="0.25">
      <c r="A86" s="228" t="s">
        <v>156</v>
      </c>
      <c r="B86" s="228"/>
      <c r="C86" s="228"/>
      <c r="D86" s="228"/>
      <c r="E86" s="228"/>
      <c r="F86" s="228"/>
      <c r="G86" s="7">
        <v>76</v>
      </c>
      <c r="H86" s="99">
        <v>0</v>
      </c>
      <c r="I86" s="99">
        <v>0</v>
      </c>
      <c r="J86" s="99">
        <v>0</v>
      </c>
      <c r="K86" s="99">
        <v>0</v>
      </c>
    </row>
    <row r="87" spans="1:11" ht="12.75" customHeight="1" x14ac:dyDescent="0.25">
      <c r="A87" s="228" t="s">
        <v>157</v>
      </c>
      <c r="B87" s="228"/>
      <c r="C87" s="228"/>
      <c r="D87" s="228"/>
      <c r="E87" s="228"/>
      <c r="F87" s="228"/>
      <c r="G87" s="7">
        <v>77</v>
      </c>
      <c r="H87" s="99">
        <v>0</v>
      </c>
      <c r="I87" s="99">
        <v>0</v>
      </c>
      <c r="J87" s="99">
        <v>0</v>
      </c>
      <c r="K87" s="99">
        <v>0</v>
      </c>
    </row>
    <row r="88" spans="1:11" x14ac:dyDescent="0.25">
      <c r="A88" s="229" t="s">
        <v>114</v>
      </c>
      <c r="B88" s="229"/>
      <c r="C88" s="229"/>
      <c r="D88" s="229"/>
      <c r="E88" s="229"/>
      <c r="F88" s="229"/>
      <c r="G88" s="230"/>
      <c r="H88" s="230"/>
      <c r="I88" s="230"/>
      <c r="J88" s="225"/>
      <c r="K88" s="225"/>
    </row>
    <row r="89" spans="1:11" ht="12.75" customHeight="1" x14ac:dyDescent="0.25">
      <c r="A89" s="198" t="s">
        <v>158</v>
      </c>
      <c r="B89" s="198"/>
      <c r="C89" s="198"/>
      <c r="D89" s="198"/>
      <c r="E89" s="198"/>
      <c r="F89" s="198"/>
      <c r="G89" s="7">
        <v>78</v>
      </c>
      <c r="H89" s="99">
        <v>0</v>
      </c>
      <c r="I89" s="99">
        <v>0</v>
      </c>
      <c r="J89" s="99">
        <v>0</v>
      </c>
      <c r="K89" s="99">
        <v>0</v>
      </c>
    </row>
    <row r="90" spans="1:11" ht="24" customHeight="1" x14ac:dyDescent="0.25">
      <c r="A90" s="184" t="s">
        <v>419</v>
      </c>
      <c r="B90" s="184"/>
      <c r="C90" s="184"/>
      <c r="D90" s="184"/>
      <c r="E90" s="184"/>
      <c r="F90" s="184"/>
      <c r="G90" s="8">
        <v>79</v>
      </c>
      <c r="H90" s="100">
        <f>H91+H98</f>
        <v>0</v>
      </c>
      <c r="I90" s="100">
        <f>I91+I98</f>
        <v>0</v>
      </c>
      <c r="J90" s="100">
        <f t="shared" ref="J90:K90" si="8">J91+J98</f>
        <v>0</v>
      </c>
      <c r="K90" s="100">
        <f t="shared" si="8"/>
        <v>0</v>
      </c>
    </row>
    <row r="91" spans="1:11" ht="24" customHeight="1" x14ac:dyDescent="0.25">
      <c r="A91" s="231" t="s">
        <v>424</v>
      </c>
      <c r="B91" s="231"/>
      <c r="C91" s="231"/>
      <c r="D91" s="231"/>
      <c r="E91" s="231"/>
      <c r="F91" s="231"/>
      <c r="G91" s="8">
        <v>80</v>
      </c>
      <c r="H91" s="100">
        <f>SUM(H92:H96)</f>
        <v>0</v>
      </c>
      <c r="I91" s="100">
        <f>SUM(I92:I96)</f>
        <v>0</v>
      </c>
      <c r="J91" s="100">
        <f>SUM(J92:J96)</f>
        <v>0</v>
      </c>
      <c r="K91" s="100">
        <f>SUM(K92:K96)</f>
        <v>0</v>
      </c>
    </row>
    <row r="92" spans="1:11" ht="25.5" customHeight="1" x14ac:dyDescent="0.25">
      <c r="A92" s="220" t="s">
        <v>373</v>
      </c>
      <c r="B92" s="220"/>
      <c r="C92" s="220"/>
      <c r="D92" s="220"/>
      <c r="E92" s="220"/>
      <c r="F92" s="220"/>
      <c r="G92" s="7">
        <v>81</v>
      </c>
      <c r="H92" s="99">
        <v>0</v>
      </c>
      <c r="I92" s="99">
        <v>0</v>
      </c>
      <c r="J92" s="99">
        <v>0</v>
      </c>
      <c r="K92" s="99">
        <v>0</v>
      </c>
    </row>
    <row r="93" spans="1:11" ht="38.25" customHeight="1" x14ac:dyDescent="0.25">
      <c r="A93" s="220" t="s">
        <v>374</v>
      </c>
      <c r="B93" s="220"/>
      <c r="C93" s="220"/>
      <c r="D93" s="220"/>
      <c r="E93" s="220"/>
      <c r="F93" s="220"/>
      <c r="G93" s="7">
        <v>82</v>
      </c>
      <c r="H93" s="99">
        <v>0</v>
      </c>
      <c r="I93" s="99">
        <v>0</v>
      </c>
      <c r="J93" s="99">
        <v>0</v>
      </c>
      <c r="K93" s="99">
        <v>0</v>
      </c>
    </row>
    <row r="94" spans="1:11" ht="38.25" customHeight="1" x14ac:dyDescent="0.25">
      <c r="A94" s="220" t="s">
        <v>375</v>
      </c>
      <c r="B94" s="220"/>
      <c r="C94" s="220"/>
      <c r="D94" s="220"/>
      <c r="E94" s="220"/>
      <c r="F94" s="220"/>
      <c r="G94" s="7">
        <v>83</v>
      </c>
      <c r="H94" s="99">
        <v>0</v>
      </c>
      <c r="I94" s="99">
        <v>0</v>
      </c>
      <c r="J94" s="99">
        <v>0</v>
      </c>
      <c r="K94" s="99">
        <v>0</v>
      </c>
    </row>
    <row r="95" spans="1:11" x14ac:dyDescent="0.25">
      <c r="A95" s="220" t="s">
        <v>376</v>
      </c>
      <c r="B95" s="220"/>
      <c r="C95" s="220"/>
      <c r="D95" s="220"/>
      <c r="E95" s="220"/>
      <c r="F95" s="220"/>
      <c r="G95" s="7">
        <v>84</v>
      </c>
      <c r="H95" s="99">
        <v>0</v>
      </c>
      <c r="I95" s="99">
        <v>0</v>
      </c>
      <c r="J95" s="99">
        <v>0</v>
      </c>
      <c r="K95" s="99">
        <v>0</v>
      </c>
    </row>
    <row r="96" spans="1:11" x14ac:dyDescent="0.25">
      <c r="A96" s="220" t="s">
        <v>377</v>
      </c>
      <c r="B96" s="220"/>
      <c r="C96" s="220"/>
      <c r="D96" s="220"/>
      <c r="E96" s="220"/>
      <c r="F96" s="220"/>
      <c r="G96" s="7">
        <v>85</v>
      </c>
      <c r="H96" s="99">
        <v>0</v>
      </c>
      <c r="I96" s="99">
        <v>0</v>
      </c>
      <c r="J96" s="99">
        <v>0</v>
      </c>
      <c r="K96" s="99">
        <v>0</v>
      </c>
    </row>
    <row r="97" spans="1:11" ht="26.25" customHeight="1" x14ac:dyDescent="0.25">
      <c r="A97" s="220" t="s">
        <v>378</v>
      </c>
      <c r="B97" s="220"/>
      <c r="C97" s="220"/>
      <c r="D97" s="220"/>
      <c r="E97" s="220"/>
      <c r="F97" s="220"/>
      <c r="G97" s="7">
        <v>86</v>
      </c>
      <c r="H97" s="99">
        <v>0</v>
      </c>
      <c r="I97" s="99">
        <v>0</v>
      </c>
      <c r="J97" s="99">
        <v>0</v>
      </c>
      <c r="K97" s="99">
        <v>0</v>
      </c>
    </row>
    <row r="98" spans="1:11" ht="25.5" customHeight="1" x14ac:dyDescent="0.25">
      <c r="A98" s="231" t="s">
        <v>448</v>
      </c>
      <c r="B98" s="231"/>
      <c r="C98" s="231"/>
      <c r="D98" s="231"/>
      <c r="E98" s="231"/>
      <c r="F98" s="231"/>
      <c r="G98" s="8">
        <v>87</v>
      </c>
      <c r="H98" s="100">
        <f>SUM(H99:H107)</f>
        <v>0</v>
      </c>
      <c r="I98" s="100">
        <f>SUM(I99:I107)</f>
        <v>0</v>
      </c>
      <c r="J98" s="100">
        <f>SUM(J99:J107)</f>
        <v>0</v>
      </c>
      <c r="K98" s="100">
        <f>SUM(K99:K107)</f>
        <v>0</v>
      </c>
    </row>
    <row r="99" spans="1:11" x14ac:dyDescent="0.25">
      <c r="A99" s="232" t="s">
        <v>159</v>
      </c>
      <c r="B99" s="232"/>
      <c r="C99" s="232"/>
      <c r="D99" s="232"/>
      <c r="E99" s="232"/>
      <c r="F99" s="232"/>
      <c r="G99" s="7">
        <v>88</v>
      </c>
      <c r="H99" s="99">
        <v>0</v>
      </c>
      <c r="I99" s="99">
        <v>0</v>
      </c>
      <c r="J99" s="99">
        <v>0</v>
      </c>
      <c r="K99" s="99">
        <v>0</v>
      </c>
    </row>
    <row r="100" spans="1:11" x14ac:dyDescent="0.25">
      <c r="A100" s="232" t="s">
        <v>442</v>
      </c>
      <c r="B100" s="232"/>
      <c r="C100" s="232"/>
      <c r="D100" s="232"/>
      <c r="E100" s="232"/>
      <c r="F100" s="232"/>
      <c r="G100" s="7">
        <v>89</v>
      </c>
      <c r="H100" s="99">
        <v>0</v>
      </c>
      <c r="I100" s="99">
        <v>0</v>
      </c>
      <c r="J100" s="99">
        <v>0</v>
      </c>
      <c r="K100" s="99">
        <v>0</v>
      </c>
    </row>
    <row r="101" spans="1:11" ht="36" customHeight="1" x14ac:dyDescent="0.25">
      <c r="A101" s="220" t="s">
        <v>443</v>
      </c>
      <c r="B101" s="220"/>
      <c r="C101" s="220"/>
      <c r="D101" s="220"/>
      <c r="E101" s="220"/>
      <c r="F101" s="220"/>
      <c r="G101" s="7">
        <v>90</v>
      </c>
      <c r="H101" s="99">
        <v>0</v>
      </c>
      <c r="I101" s="99">
        <v>0</v>
      </c>
      <c r="J101" s="99">
        <v>0</v>
      </c>
      <c r="K101" s="99">
        <v>0</v>
      </c>
    </row>
    <row r="102" spans="1:11" ht="22.2" customHeight="1" x14ac:dyDescent="0.25">
      <c r="A102" s="232" t="s">
        <v>160</v>
      </c>
      <c r="B102" s="232"/>
      <c r="C102" s="232"/>
      <c r="D102" s="232"/>
      <c r="E102" s="232"/>
      <c r="F102" s="232"/>
      <c r="G102" s="7">
        <v>91</v>
      </c>
      <c r="H102" s="99">
        <v>0</v>
      </c>
      <c r="I102" s="99">
        <v>0</v>
      </c>
      <c r="J102" s="99">
        <v>0</v>
      </c>
      <c r="K102" s="99">
        <v>0</v>
      </c>
    </row>
    <row r="103" spans="1:11" ht="22.2" customHeight="1" x14ac:dyDescent="0.25">
      <c r="A103" s="232" t="s">
        <v>161</v>
      </c>
      <c r="B103" s="232"/>
      <c r="C103" s="232"/>
      <c r="D103" s="232"/>
      <c r="E103" s="232"/>
      <c r="F103" s="232"/>
      <c r="G103" s="7">
        <v>92</v>
      </c>
      <c r="H103" s="99">
        <v>0</v>
      </c>
      <c r="I103" s="99">
        <v>0</v>
      </c>
      <c r="J103" s="99">
        <v>0</v>
      </c>
      <c r="K103" s="99">
        <v>0</v>
      </c>
    </row>
    <row r="104" spans="1:11" ht="22.2" customHeight="1" x14ac:dyDescent="0.25">
      <c r="A104" s="232" t="s">
        <v>162</v>
      </c>
      <c r="B104" s="232"/>
      <c r="C104" s="232"/>
      <c r="D104" s="232"/>
      <c r="E104" s="232"/>
      <c r="F104" s="232"/>
      <c r="G104" s="7">
        <v>93</v>
      </c>
      <c r="H104" s="99">
        <v>0</v>
      </c>
      <c r="I104" s="99">
        <v>0</v>
      </c>
      <c r="J104" s="99">
        <v>0</v>
      </c>
      <c r="K104" s="99">
        <v>0</v>
      </c>
    </row>
    <row r="105" spans="1:11" ht="12.75" customHeight="1" x14ac:dyDescent="0.25">
      <c r="A105" s="220" t="s">
        <v>444</v>
      </c>
      <c r="B105" s="220"/>
      <c r="C105" s="220"/>
      <c r="D105" s="220"/>
      <c r="E105" s="220"/>
      <c r="F105" s="220"/>
      <c r="G105" s="7">
        <v>94</v>
      </c>
      <c r="H105" s="99">
        <v>0</v>
      </c>
      <c r="I105" s="99">
        <v>0</v>
      </c>
      <c r="J105" s="99">
        <v>0</v>
      </c>
      <c r="K105" s="99">
        <v>0</v>
      </c>
    </row>
    <row r="106" spans="1:11" ht="26.25" customHeight="1" x14ac:dyDescent="0.25">
      <c r="A106" s="220" t="s">
        <v>445</v>
      </c>
      <c r="B106" s="220"/>
      <c r="C106" s="220"/>
      <c r="D106" s="220"/>
      <c r="E106" s="220"/>
      <c r="F106" s="220"/>
      <c r="G106" s="7">
        <v>95</v>
      </c>
      <c r="H106" s="99">
        <v>0</v>
      </c>
      <c r="I106" s="99">
        <v>0</v>
      </c>
      <c r="J106" s="99">
        <v>0</v>
      </c>
      <c r="K106" s="99">
        <v>0</v>
      </c>
    </row>
    <row r="107" spans="1:11" x14ac:dyDescent="0.25">
      <c r="A107" s="220" t="s">
        <v>446</v>
      </c>
      <c r="B107" s="220"/>
      <c r="C107" s="220"/>
      <c r="D107" s="220"/>
      <c r="E107" s="220"/>
      <c r="F107" s="220"/>
      <c r="G107" s="7">
        <v>96</v>
      </c>
      <c r="H107" s="99">
        <v>0</v>
      </c>
      <c r="I107" s="99">
        <v>0</v>
      </c>
      <c r="J107" s="99">
        <v>0</v>
      </c>
      <c r="K107" s="99">
        <v>0</v>
      </c>
    </row>
    <row r="108" spans="1:11" ht="24.75" customHeight="1" x14ac:dyDescent="0.25">
      <c r="A108" s="220" t="s">
        <v>447</v>
      </c>
      <c r="B108" s="220"/>
      <c r="C108" s="220"/>
      <c r="D108" s="220"/>
      <c r="E108" s="220"/>
      <c r="F108" s="220"/>
      <c r="G108" s="7">
        <v>97</v>
      </c>
      <c r="H108" s="99">
        <v>0</v>
      </c>
      <c r="I108" s="99">
        <v>0</v>
      </c>
      <c r="J108" s="99">
        <v>0</v>
      </c>
      <c r="K108" s="99">
        <v>0</v>
      </c>
    </row>
    <row r="109" spans="1:11" ht="22.95" customHeight="1" x14ac:dyDescent="0.25">
      <c r="A109" s="184" t="s">
        <v>449</v>
      </c>
      <c r="B109" s="184"/>
      <c r="C109" s="184"/>
      <c r="D109" s="184"/>
      <c r="E109" s="184"/>
      <c r="F109" s="184"/>
      <c r="G109" s="8">
        <v>98</v>
      </c>
      <c r="H109" s="100">
        <f>H91+H98-H108-H97</f>
        <v>0</v>
      </c>
      <c r="I109" s="100">
        <f>I91+I98-I108-I97</f>
        <v>0</v>
      </c>
      <c r="J109" s="100">
        <f>J91+J98-J108-J97</f>
        <v>0</v>
      </c>
      <c r="K109" s="100">
        <f>K91+K98-K108-K97</f>
        <v>0</v>
      </c>
    </row>
    <row r="110" spans="1:11" ht="28.2" customHeight="1" x14ac:dyDescent="0.25">
      <c r="A110" s="184" t="s">
        <v>450</v>
      </c>
      <c r="B110" s="184"/>
      <c r="C110" s="184"/>
      <c r="D110" s="184"/>
      <c r="E110" s="184"/>
      <c r="F110" s="184"/>
      <c r="G110" s="8">
        <v>99</v>
      </c>
      <c r="H110" s="98">
        <f>H89+H109</f>
        <v>0</v>
      </c>
      <c r="I110" s="98">
        <f t="shared" ref="I110:K110" si="9">I89+I109</f>
        <v>0</v>
      </c>
      <c r="J110" s="98">
        <f t="shared" si="9"/>
        <v>0</v>
      </c>
      <c r="K110" s="98">
        <f t="shared" si="9"/>
        <v>0</v>
      </c>
    </row>
    <row r="111" spans="1:11" x14ac:dyDescent="0.25">
      <c r="A111" s="223" t="s">
        <v>163</v>
      </c>
      <c r="B111" s="223"/>
      <c r="C111" s="223"/>
      <c r="D111" s="223"/>
      <c r="E111" s="223"/>
      <c r="F111" s="223"/>
      <c r="G111" s="224"/>
      <c r="H111" s="224"/>
      <c r="I111" s="224"/>
      <c r="J111" s="225"/>
      <c r="K111" s="225"/>
    </row>
    <row r="112" spans="1:11" ht="26.4" customHeight="1" x14ac:dyDescent="0.25">
      <c r="A112" s="227" t="s">
        <v>379</v>
      </c>
      <c r="B112" s="227"/>
      <c r="C112" s="227"/>
      <c r="D112" s="227"/>
      <c r="E112" s="227"/>
      <c r="F112" s="227"/>
      <c r="G112" s="8">
        <v>100</v>
      </c>
      <c r="H112" s="98">
        <f>H113+H114</f>
        <v>0</v>
      </c>
      <c r="I112" s="98">
        <f>I113+I114</f>
        <v>0</v>
      </c>
      <c r="J112" s="98">
        <f>J113+J114</f>
        <v>0</v>
      </c>
      <c r="K112" s="98">
        <f>K113+K114</f>
        <v>0</v>
      </c>
    </row>
    <row r="113" spans="1:11" ht="12.75" customHeight="1" x14ac:dyDescent="0.25">
      <c r="A113" s="228" t="s">
        <v>113</v>
      </c>
      <c r="B113" s="228"/>
      <c r="C113" s="228"/>
      <c r="D113" s="228"/>
      <c r="E113" s="228"/>
      <c r="F113" s="228"/>
      <c r="G113" s="7">
        <v>101</v>
      </c>
      <c r="H113" s="99">
        <v>0</v>
      </c>
      <c r="I113" s="99">
        <v>0</v>
      </c>
      <c r="J113" s="99">
        <v>0</v>
      </c>
      <c r="K113" s="99">
        <v>0</v>
      </c>
    </row>
    <row r="114" spans="1:11" ht="12.75" customHeight="1" x14ac:dyDescent="0.25">
      <c r="A114" s="228" t="s">
        <v>164</v>
      </c>
      <c r="B114" s="228"/>
      <c r="C114" s="228"/>
      <c r="D114" s="228"/>
      <c r="E114" s="228"/>
      <c r="F114" s="228"/>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41" zoomScaleNormal="100" zoomScaleSheetLayoutView="100" workbookViewId="0">
      <selection activeCell="I58" sqref="I58"/>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3" t="s">
        <v>165</v>
      </c>
      <c r="B1" s="234"/>
      <c r="C1" s="234"/>
      <c r="D1" s="234"/>
      <c r="E1" s="234"/>
      <c r="F1" s="234"/>
      <c r="G1" s="234"/>
      <c r="H1" s="234"/>
      <c r="I1" s="234"/>
    </row>
    <row r="2" spans="1:9" x14ac:dyDescent="0.25">
      <c r="A2" s="235" t="s">
        <v>464</v>
      </c>
      <c r="B2" s="188"/>
      <c r="C2" s="188"/>
      <c r="D2" s="188"/>
      <c r="E2" s="188"/>
      <c r="F2" s="188"/>
      <c r="G2" s="188"/>
      <c r="H2" s="188"/>
      <c r="I2" s="188"/>
    </row>
    <row r="3" spans="1:9" x14ac:dyDescent="0.25">
      <c r="A3" s="237" t="s">
        <v>440</v>
      </c>
      <c r="B3" s="238"/>
      <c r="C3" s="238"/>
      <c r="D3" s="238"/>
      <c r="E3" s="238"/>
      <c r="F3" s="238"/>
      <c r="G3" s="238"/>
      <c r="H3" s="238"/>
      <c r="I3" s="238"/>
    </row>
    <row r="4" spans="1:9" x14ac:dyDescent="0.25">
      <c r="A4" s="236" t="s">
        <v>462</v>
      </c>
      <c r="B4" s="191"/>
      <c r="C4" s="191"/>
      <c r="D4" s="191"/>
      <c r="E4" s="191"/>
      <c r="F4" s="191"/>
      <c r="G4" s="191"/>
      <c r="H4" s="191"/>
      <c r="I4" s="192"/>
    </row>
    <row r="5" spans="1:9" ht="22.2" x14ac:dyDescent="0.25">
      <c r="A5" s="241" t="s">
        <v>2</v>
      </c>
      <c r="B5" s="196"/>
      <c r="C5" s="196"/>
      <c r="D5" s="196"/>
      <c r="E5" s="196"/>
      <c r="F5" s="196"/>
      <c r="G5" s="28" t="s">
        <v>103</v>
      </c>
      <c r="H5" s="29" t="s">
        <v>299</v>
      </c>
      <c r="I5" s="29" t="s">
        <v>278</v>
      </c>
    </row>
    <row r="6" spans="1:9" x14ac:dyDescent="0.25">
      <c r="A6" s="242">
        <v>1</v>
      </c>
      <c r="B6" s="196"/>
      <c r="C6" s="196"/>
      <c r="D6" s="196"/>
      <c r="E6" s="196"/>
      <c r="F6" s="196"/>
      <c r="G6" s="30">
        <v>2</v>
      </c>
      <c r="H6" s="29" t="s">
        <v>166</v>
      </c>
      <c r="I6" s="29" t="s">
        <v>167</v>
      </c>
    </row>
    <row r="7" spans="1:9" x14ac:dyDescent="0.25">
      <c r="A7" s="243" t="s">
        <v>168</v>
      </c>
      <c r="B7" s="243"/>
      <c r="C7" s="243"/>
      <c r="D7" s="243"/>
      <c r="E7" s="243"/>
      <c r="F7" s="243"/>
      <c r="G7" s="243"/>
      <c r="H7" s="243"/>
      <c r="I7" s="243"/>
    </row>
    <row r="8" spans="1:9" ht="12.75" customHeight="1" x14ac:dyDescent="0.25">
      <c r="A8" s="182" t="s">
        <v>169</v>
      </c>
      <c r="B8" s="182"/>
      <c r="C8" s="182"/>
      <c r="D8" s="182"/>
      <c r="E8" s="182"/>
      <c r="F8" s="182"/>
      <c r="G8" s="31">
        <v>1</v>
      </c>
      <c r="H8" s="101">
        <v>126568</v>
      </c>
      <c r="I8" s="101">
        <f>RDG!J64</f>
        <v>-110987</v>
      </c>
    </row>
    <row r="9" spans="1:9" ht="12.75" customHeight="1" x14ac:dyDescent="0.25">
      <c r="A9" s="240" t="s">
        <v>170</v>
      </c>
      <c r="B9" s="240"/>
      <c r="C9" s="240"/>
      <c r="D9" s="240"/>
      <c r="E9" s="240"/>
      <c r="F9" s="240"/>
      <c r="G9" s="32">
        <v>2</v>
      </c>
      <c r="H9" s="102">
        <f>H10+H11+H12+H13+H14+H15+H16+H17</f>
        <v>1042272</v>
      </c>
      <c r="I9" s="102">
        <f>I10+I11+I12+I13+I14+I15+I16+I17</f>
        <v>857590</v>
      </c>
    </row>
    <row r="10" spans="1:9" ht="12.75" customHeight="1" x14ac:dyDescent="0.25">
      <c r="A10" s="217" t="s">
        <v>171</v>
      </c>
      <c r="B10" s="217"/>
      <c r="C10" s="217"/>
      <c r="D10" s="217"/>
      <c r="E10" s="217"/>
      <c r="F10" s="217"/>
      <c r="G10" s="31">
        <v>3</v>
      </c>
      <c r="H10" s="101">
        <v>1041940</v>
      </c>
      <c r="I10" s="101">
        <f>RDG!J24</f>
        <v>1101388</v>
      </c>
    </row>
    <row r="11" spans="1:9" ht="22.2" customHeight="1" x14ac:dyDescent="0.25">
      <c r="A11" s="217" t="s">
        <v>172</v>
      </c>
      <c r="B11" s="217"/>
      <c r="C11" s="217"/>
      <c r="D11" s="217"/>
      <c r="E11" s="217"/>
      <c r="F11" s="217"/>
      <c r="G11" s="31">
        <v>4</v>
      </c>
      <c r="H11" s="101">
        <v>0</v>
      </c>
      <c r="I11" s="101">
        <v>0</v>
      </c>
    </row>
    <row r="12" spans="1:9" ht="23.4" customHeight="1" x14ac:dyDescent="0.25">
      <c r="A12" s="217" t="s">
        <v>173</v>
      </c>
      <c r="B12" s="217"/>
      <c r="C12" s="217"/>
      <c r="D12" s="217"/>
      <c r="E12" s="217"/>
      <c r="F12" s="217"/>
      <c r="G12" s="31">
        <v>5</v>
      </c>
      <c r="H12" s="101">
        <v>0</v>
      </c>
      <c r="I12" s="101">
        <v>0</v>
      </c>
    </row>
    <row r="13" spans="1:9" ht="12.75" customHeight="1" x14ac:dyDescent="0.25">
      <c r="A13" s="217" t="s">
        <v>174</v>
      </c>
      <c r="B13" s="217"/>
      <c r="C13" s="217"/>
      <c r="D13" s="217"/>
      <c r="E13" s="217"/>
      <c r="F13" s="217"/>
      <c r="G13" s="31">
        <v>6</v>
      </c>
      <c r="H13" s="101">
        <v>0</v>
      </c>
      <c r="I13" s="101">
        <v>0</v>
      </c>
    </row>
    <row r="14" spans="1:9" ht="12.75" customHeight="1" x14ac:dyDescent="0.25">
      <c r="A14" s="217" t="s">
        <v>175</v>
      </c>
      <c r="B14" s="217"/>
      <c r="C14" s="217"/>
      <c r="D14" s="217"/>
      <c r="E14" s="217"/>
      <c r="F14" s="217"/>
      <c r="G14" s="31">
        <v>7</v>
      </c>
      <c r="H14" s="101">
        <v>0</v>
      </c>
      <c r="I14" s="101">
        <v>0</v>
      </c>
    </row>
    <row r="15" spans="1:9" ht="12.75" customHeight="1" x14ac:dyDescent="0.25">
      <c r="A15" s="217" t="s">
        <v>176</v>
      </c>
      <c r="B15" s="217"/>
      <c r="C15" s="217"/>
      <c r="D15" s="217"/>
      <c r="E15" s="217"/>
      <c r="F15" s="217"/>
      <c r="G15" s="31">
        <v>8</v>
      </c>
      <c r="H15" s="101">
        <v>2864</v>
      </c>
      <c r="I15" s="101">
        <v>0</v>
      </c>
    </row>
    <row r="16" spans="1:9" ht="12.75" customHeight="1" x14ac:dyDescent="0.25">
      <c r="A16" s="217" t="s">
        <v>177</v>
      </c>
      <c r="B16" s="217"/>
      <c r="C16" s="217"/>
      <c r="D16" s="217"/>
      <c r="E16" s="217"/>
      <c r="F16" s="217"/>
      <c r="G16" s="31">
        <v>9</v>
      </c>
      <c r="H16" s="101">
        <v>0</v>
      </c>
      <c r="I16" s="101">
        <v>-728</v>
      </c>
    </row>
    <row r="17" spans="1:9" ht="25.2" customHeight="1" x14ac:dyDescent="0.25">
      <c r="A17" s="217" t="s">
        <v>178</v>
      </c>
      <c r="B17" s="217"/>
      <c r="C17" s="217"/>
      <c r="D17" s="217"/>
      <c r="E17" s="217"/>
      <c r="F17" s="217"/>
      <c r="G17" s="31">
        <v>10</v>
      </c>
      <c r="H17" s="101">
        <v>-2532</v>
      </c>
      <c r="I17" s="101">
        <f>-180639-62431</f>
        <v>-243070</v>
      </c>
    </row>
    <row r="18" spans="1:9" ht="28.2" customHeight="1" x14ac:dyDescent="0.25">
      <c r="A18" s="239" t="s">
        <v>304</v>
      </c>
      <c r="B18" s="239"/>
      <c r="C18" s="239"/>
      <c r="D18" s="239"/>
      <c r="E18" s="239"/>
      <c r="F18" s="239"/>
      <c r="G18" s="32">
        <v>11</v>
      </c>
      <c r="H18" s="102">
        <f>H8+H9</f>
        <v>1168840</v>
      </c>
      <c r="I18" s="102">
        <f>I8+I9</f>
        <v>746603</v>
      </c>
    </row>
    <row r="19" spans="1:9" ht="12.75" customHeight="1" x14ac:dyDescent="0.25">
      <c r="A19" s="240" t="s">
        <v>179</v>
      </c>
      <c r="B19" s="240"/>
      <c r="C19" s="240"/>
      <c r="D19" s="240"/>
      <c r="E19" s="240"/>
      <c r="F19" s="240"/>
      <c r="G19" s="32">
        <v>12</v>
      </c>
      <c r="H19" s="102">
        <f>H20+H21+H22+H23</f>
        <v>-2961029</v>
      </c>
      <c r="I19" s="102">
        <f>I20+I21+I22+I23</f>
        <v>-1837290</v>
      </c>
    </row>
    <row r="20" spans="1:9" ht="12.75" customHeight="1" x14ac:dyDescent="0.25">
      <c r="A20" s="217" t="s">
        <v>180</v>
      </c>
      <c r="B20" s="217"/>
      <c r="C20" s="217"/>
      <c r="D20" s="217"/>
      <c r="E20" s="217"/>
      <c r="F20" s="217"/>
      <c r="G20" s="31">
        <v>13</v>
      </c>
      <c r="H20" s="101">
        <f>2941876-3215772</f>
        <v>-273896</v>
      </c>
      <c r="I20" s="101">
        <v>-416354</v>
      </c>
    </row>
    <row r="21" spans="1:9" ht="12.75" customHeight="1" x14ac:dyDescent="0.25">
      <c r="A21" s="217" t="s">
        <v>181</v>
      </c>
      <c r="B21" s="217"/>
      <c r="C21" s="217"/>
      <c r="D21" s="217"/>
      <c r="E21" s="217"/>
      <c r="F21" s="217"/>
      <c r="G21" s="31">
        <v>14</v>
      </c>
      <c r="H21" s="101">
        <v>-737271</v>
      </c>
      <c r="I21" s="101">
        <v>-538200</v>
      </c>
    </row>
    <row r="22" spans="1:9" ht="12.75" customHeight="1" x14ac:dyDescent="0.25">
      <c r="A22" s="217" t="s">
        <v>182</v>
      </c>
      <c r="B22" s="217"/>
      <c r="C22" s="217"/>
      <c r="D22" s="217"/>
      <c r="E22" s="217"/>
      <c r="F22" s="217"/>
      <c r="G22" s="31">
        <v>15</v>
      </c>
      <c r="H22" s="101">
        <v>0</v>
      </c>
      <c r="I22" s="101">
        <v>0</v>
      </c>
    </row>
    <row r="23" spans="1:9" ht="12.75" customHeight="1" x14ac:dyDescent="0.25">
      <c r="A23" s="217" t="s">
        <v>183</v>
      </c>
      <c r="B23" s="217"/>
      <c r="C23" s="217"/>
      <c r="D23" s="217"/>
      <c r="E23" s="217"/>
      <c r="F23" s="217"/>
      <c r="G23" s="31">
        <v>16</v>
      </c>
      <c r="H23" s="101">
        <v>-1949862</v>
      </c>
      <c r="I23" s="101">
        <v>-882736</v>
      </c>
    </row>
    <row r="24" spans="1:9" ht="12.75" customHeight="1" x14ac:dyDescent="0.25">
      <c r="A24" s="239" t="s">
        <v>184</v>
      </c>
      <c r="B24" s="239"/>
      <c r="C24" s="239"/>
      <c r="D24" s="239"/>
      <c r="E24" s="239"/>
      <c r="F24" s="239"/>
      <c r="G24" s="32">
        <v>17</v>
      </c>
      <c r="H24" s="102">
        <f>H18+H19</f>
        <v>-1792189</v>
      </c>
      <c r="I24" s="102">
        <f>I18+I19</f>
        <v>-1090687</v>
      </c>
    </row>
    <row r="25" spans="1:9" ht="12.75" customHeight="1" x14ac:dyDescent="0.25">
      <c r="A25" s="182" t="s">
        <v>185</v>
      </c>
      <c r="B25" s="182"/>
      <c r="C25" s="182"/>
      <c r="D25" s="182"/>
      <c r="E25" s="182"/>
      <c r="F25" s="182"/>
      <c r="G25" s="31">
        <v>18</v>
      </c>
      <c r="H25" s="101">
        <v>0</v>
      </c>
      <c r="I25" s="101">
        <v>0</v>
      </c>
    </row>
    <row r="26" spans="1:9" ht="12.75" customHeight="1" x14ac:dyDescent="0.25">
      <c r="A26" s="182" t="s">
        <v>186</v>
      </c>
      <c r="B26" s="182"/>
      <c r="C26" s="182"/>
      <c r="D26" s="182"/>
      <c r="E26" s="182"/>
      <c r="F26" s="182"/>
      <c r="G26" s="31">
        <v>19</v>
      </c>
      <c r="H26" s="101">
        <v>0</v>
      </c>
      <c r="I26" s="101">
        <v>0</v>
      </c>
    </row>
    <row r="27" spans="1:9" ht="25.95" customHeight="1" x14ac:dyDescent="0.25">
      <c r="A27" s="244" t="s">
        <v>187</v>
      </c>
      <c r="B27" s="244"/>
      <c r="C27" s="244"/>
      <c r="D27" s="244"/>
      <c r="E27" s="244"/>
      <c r="F27" s="244"/>
      <c r="G27" s="32">
        <v>20</v>
      </c>
      <c r="H27" s="102">
        <f>H24+H25+H26</f>
        <v>-1792189</v>
      </c>
      <c r="I27" s="102">
        <f>I24+I25+I26</f>
        <v>-1090687</v>
      </c>
    </row>
    <row r="28" spans="1:9" x14ac:dyDescent="0.25">
      <c r="A28" s="243" t="s">
        <v>188</v>
      </c>
      <c r="B28" s="243"/>
      <c r="C28" s="243"/>
      <c r="D28" s="243"/>
      <c r="E28" s="243"/>
      <c r="F28" s="243"/>
      <c r="G28" s="243"/>
      <c r="H28" s="243"/>
      <c r="I28" s="243"/>
    </row>
    <row r="29" spans="1:9" ht="30.6" customHeight="1" x14ac:dyDescent="0.25">
      <c r="A29" s="182" t="s">
        <v>189</v>
      </c>
      <c r="B29" s="182"/>
      <c r="C29" s="182"/>
      <c r="D29" s="182"/>
      <c r="E29" s="182"/>
      <c r="F29" s="182"/>
      <c r="G29" s="31">
        <v>21</v>
      </c>
      <c r="H29" s="103">
        <v>0</v>
      </c>
      <c r="I29" s="103">
        <v>0</v>
      </c>
    </row>
    <row r="30" spans="1:9" ht="12.75" customHeight="1" x14ac:dyDescent="0.25">
      <c r="A30" s="182" t="s">
        <v>190</v>
      </c>
      <c r="B30" s="182"/>
      <c r="C30" s="182"/>
      <c r="D30" s="182"/>
      <c r="E30" s="182"/>
      <c r="F30" s="182"/>
      <c r="G30" s="31">
        <v>22</v>
      </c>
      <c r="H30" s="103">
        <v>0</v>
      </c>
      <c r="I30" s="103">
        <v>0</v>
      </c>
    </row>
    <row r="31" spans="1:9" ht="12.75" customHeight="1" x14ac:dyDescent="0.25">
      <c r="A31" s="182" t="s">
        <v>191</v>
      </c>
      <c r="B31" s="182"/>
      <c r="C31" s="182"/>
      <c r="D31" s="182"/>
      <c r="E31" s="182"/>
      <c r="F31" s="182"/>
      <c r="G31" s="31">
        <v>23</v>
      </c>
      <c r="H31" s="103">
        <v>0</v>
      </c>
      <c r="I31" s="103">
        <v>0</v>
      </c>
    </row>
    <row r="32" spans="1:9" ht="12.75" customHeight="1" x14ac:dyDescent="0.25">
      <c r="A32" s="182" t="s">
        <v>192</v>
      </c>
      <c r="B32" s="182"/>
      <c r="C32" s="182"/>
      <c r="D32" s="182"/>
      <c r="E32" s="182"/>
      <c r="F32" s="182"/>
      <c r="G32" s="31">
        <v>24</v>
      </c>
      <c r="H32" s="103">
        <v>0</v>
      </c>
      <c r="I32" s="103">
        <v>0</v>
      </c>
    </row>
    <row r="33" spans="1:9" ht="12.75" customHeight="1" x14ac:dyDescent="0.25">
      <c r="A33" s="182" t="s">
        <v>193</v>
      </c>
      <c r="B33" s="182"/>
      <c r="C33" s="182"/>
      <c r="D33" s="182"/>
      <c r="E33" s="182"/>
      <c r="F33" s="182"/>
      <c r="G33" s="31">
        <v>25</v>
      </c>
      <c r="H33" s="103">
        <v>0</v>
      </c>
      <c r="I33" s="103">
        <v>0</v>
      </c>
    </row>
    <row r="34" spans="1:9" ht="12.75" customHeight="1" x14ac:dyDescent="0.25">
      <c r="A34" s="182" t="s">
        <v>194</v>
      </c>
      <c r="B34" s="182"/>
      <c r="C34" s="182"/>
      <c r="D34" s="182"/>
      <c r="E34" s="182"/>
      <c r="F34" s="182"/>
      <c r="G34" s="31">
        <v>26</v>
      </c>
      <c r="H34" s="103">
        <v>0</v>
      </c>
      <c r="I34" s="103">
        <v>0</v>
      </c>
    </row>
    <row r="35" spans="1:9" ht="26.4" customHeight="1" x14ac:dyDescent="0.25">
      <c r="A35" s="239" t="s">
        <v>195</v>
      </c>
      <c r="B35" s="239"/>
      <c r="C35" s="239"/>
      <c r="D35" s="239"/>
      <c r="E35" s="239"/>
      <c r="F35" s="239"/>
      <c r="G35" s="32">
        <v>27</v>
      </c>
      <c r="H35" s="104">
        <f>H29+H30+H31+H32+H33+H34</f>
        <v>0</v>
      </c>
      <c r="I35" s="104">
        <f>I29+I30+I31+I32+I33+I34</f>
        <v>0</v>
      </c>
    </row>
    <row r="36" spans="1:9" ht="22.95" customHeight="1" x14ac:dyDescent="0.25">
      <c r="A36" s="182" t="s">
        <v>196</v>
      </c>
      <c r="B36" s="182"/>
      <c r="C36" s="182"/>
      <c r="D36" s="182"/>
      <c r="E36" s="182"/>
      <c r="F36" s="182"/>
      <c r="G36" s="31">
        <v>28</v>
      </c>
      <c r="H36" s="103">
        <v>0</v>
      </c>
      <c r="I36" s="103">
        <v>0</v>
      </c>
    </row>
    <row r="37" spans="1:9" ht="12.75" customHeight="1" x14ac:dyDescent="0.25">
      <c r="A37" s="182" t="s">
        <v>197</v>
      </c>
      <c r="B37" s="182"/>
      <c r="C37" s="182"/>
      <c r="D37" s="182"/>
      <c r="E37" s="182"/>
      <c r="F37" s="182"/>
      <c r="G37" s="31">
        <v>29</v>
      </c>
      <c r="H37" s="103">
        <v>0</v>
      </c>
      <c r="I37" s="103">
        <v>0</v>
      </c>
    </row>
    <row r="38" spans="1:9" ht="12.75" customHeight="1" x14ac:dyDescent="0.25">
      <c r="A38" s="182" t="s">
        <v>198</v>
      </c>
      <c r="B38" s="182"/>
      <c r="C38" s="182"/>
      <c r="D38" s="182"/>
      <c r="E38" s="182"/>
      <c r="F38" s="182"/>
      <c r="G38" s="31">
        <v>30</v>
      </c>
      <c r="H38" s="103">
        <v>0</v>
      </c>
      <c r="I38" s="103">
        <v>0</v>
      </c>
    </row>
    <row r="39" spans="1:9" ht="12.75" customHeight="1" x14ac:dyDescent="0.25">
      <c r="A39" s="182" t="s">
        <v>199</v>
      </c>
      <c r="B39" s="182"/>
      <c r="C39" s="182"/>
      <c r="D39" s="182"/>
      <c r="E39" s="182"/>
      <c r="F39" s="182"/>
      <c r="G39" s="31">
        <v>31</v>
      </c>
      <c r="H39" s="103">
        <v>0</v>
      </c>
      <c r="I39" s="103">
        <v>0</v>
      </c>
    </row>
    <row r="40" spans="1:9" ht="12.75" customHeight="1" x14ac:dyDescent="0.25">
      <c r="A40" s="182" t="s">
        <v>200</v>
      </c>
      <c r="B40" s="182"/>
      <c r="C40" s="182"/>
      <c r="D40" s="182"/>
      <c r="E40" s="182"/>
      <c r="F40" s="182"/>
      <c r="G40" s="31">
        <v>32</v>
      </c>
      <c r="H40" s="103">
        <v>0</v>
      </c>
      <c r="I40" s="103">
        <v>0</v>
      </c>
    </row>
    <row r="41" spans="1:9" ht="24" customHeight="1" x14ac:dyDescent="0.25">
      <c r="A41" s="239" t="s">
        <v>201</v>
      </c>
      <c r="B41" s="239"/>
      <c r="C41" s="239"/>
      <c r="D41" s="239"/>
      <c r="E41" s="239"/>
      <c r="F41" s="239"/>
      <c r="G41" s="32">
        <v>33</v>
      </c>
      <c r="H41" s="104">
        <f>H36+H37+H38+H39+H40</f>
        <v>0</v>
      </c>
      <c r="I41" s="104">
        <f>I36+I37+I38+I39+I40</f>
        <v>0</v>
      </c>
    </row>
    <row r="42" spans="1:9" ht="29.4" customHeight="1" x14ac:dyDescent="0.25">
      <c r="A42" s="244" t="s">
        <v>202</v>
      </c>
      <c r="B42" s="244"/>
      <c r="C42" s="244"/>
      <c r="D42" s="244"/>
      <c r="E42" s="244"/>
      <c r="F42" s="244"/>
      <c r="G42" s="32">
        <v>34</v>
      </c>
      <c r="H42" s="104">
        <f>H35+H41</f>
        <v>0</v>
      </c>
      <c r="I42" s="104">
        <f>I35+I41</f>
        <v>0</v>
      </c>
    </row>
    <row r="43" spans="1:9" x14ac:dyDescent="0.25">
      <c r="A43" s="243" t="s">
        <v>203</v>
      </c>
      <c r="B43" s="243"/>
      <c r="C43" s="243"/>
      <c r="D43" s="243"/>
      <c r="E43" s="243"/>
      <c r="F43" s="243"/>
      <c r="G43" s="243"/>
      <c r="H43" s="243"/>
      <c r="I43" s="243"/>
    </row>
    <row r="44" spans="1:9" ht="12.75" customHeight="1" x14ac:dyDescent="0.25">
      <c r="A44" s="182" t="s">
        <v>204</v>
      </c>
      <c r="B44" s="182"/>
      <c r="C44" s="182"/>
      <c r="D44" s="182"/>
      <c r="E44" s="182"/>
      <c r="F44" s="182"/>
      <c r="G44" s="31">
        <v>35</v>
      </c>
      <c r="H44" s="103">
        <v>0</v>
      </c>
      <c r="I44" s="103">
        <v>0</v>
      </c>
    </row>
    <row r="45" spans="1:9" ht="25.2" customHeight="1" x14ac:dyDescent="0.25">
      <c r="A45" s="182" t="s">
        <v>205</v>
      </c>
      <c r="B45" s="182"/>
      <c r="C45" s="182"/>
      <c r="D45" s="182"/>
      <c r="E45" s="182"/>
      <c r="F45" s="182"/>
      <c r="G45" s="31">
        <v>36</v>
      </c>
      <c r="H45" s="103">
        <v>0</v>
      </c>
      <c r="I45" s="103">
        <v>0</v>
      </c>
    </row>
    <row r="46" spans="1:9" ht="12.75" customHeight="1" x14ac:dyDescent="0.25">
      <c r="A46" s="182" t="s">
        <v>206</v>
      </c>
      <c r="B46" s="182"/>
      <c r="C46" s="182"/>
      <c r="D46" s="182"/>
      <c r="E46" s="182"/>
      <c r="F46" s="182"/>
      <c r="G46" s="31">
        <v>37</v>
      </c>
      <c r="H46" s="103">
        <v>184026</v>
      </c>
      <c r="I46" s="103">
        <v>0</v>
      </c>
    </row>
    <row r="47" spans="1:9" ht="12.75" customHeight="1" x14ac:dyDescent="0.25">
      <c r="A47" s="182" t="s">
        <v>207</v>
      </c>
      <c r="B47" s="182"/>
      <c r="C47" s="182"/>
      <c r="D47" s="182"/>
      <c r="E47" s="182"/>
      <c r="F47" s="182"/>
      <c r="G47" s="31">
        <v>38</v>
      </c>
      <c r="H47" s="103">
        <v>0</v>
      </c>
      <c r="I47" s="103">
        <v>0</v>
      </c>
    </row>
    <row r="48" spans="1:9" ht="22.2" customHeight="1" x14ac:dyDescent="0.25">
      <c r="A48" s="239" t="s">
        <v>208</v>
      </c>
      <c r="B48" s="239"/>
      <c r="C48" s="239"/>
      <c r="D48" s="239"/>
      <c r="E48" s="239"/>
      <c r="F48" s="239"/>
      <c r="G48" s="32">
        <v>39</v>
      </c>
      <c r="H48" s="104">
        <f>H44+H45+H46+H47</f>
        <v>184026</v>
      </c>
      <c r="I48" s="104">
        <f>I44+I45+I46+I47</f>
        <v>0</v>
      </c>
    </row>
    <row r="49" spans="1:9" ht="24.6" customHeight="1" x14ac:dyDescent="0.25">
      <c r="A49" s="182" t="s">
        <v>303</v>
      </c>
      <c r="B49" s="182"/>
      <c r="C49" s="182"/>
      <c r="D49" s="182"/>
      <c r="E49" s="182"/>
      <c r="F49" s="182"/>
      <c r="G49" s="31">
        <v>40</v>
      </c>
      <c r="H49" s="103">
        <v>1607886</v>
      </c>
      <c r="I49" s="103">
        <f>98769+1006789</f>
        <v>1105558</v>
      </c>
    </row>
    <row r="50" spans="1:9" ht="12.75" customHeight="1" x14ac:dyDescent="0.25">
      <c r="A50" s="182" t="s">
        <v>209</v>
      </c>
      <c r="B50" s="182"/>
      <c r="C50" s="182"/>
      <c r="D50" s="182"/>
      <c r="E50" s="182"/>
      <c r="F50" s="182"/>
      <c r="G50" s="31">
        <v>41</v>
      </c>
      <c r="H50" s="103">
        <v>0</v>
      </c>
      <c r="I50" s="103">
        <v>0</v>
      </c>
    </row>
    <row r="51" spans="1:9" ht="12.75" customHeight="1" x14ac:dyDescent="0.25">
      <c r="A51" s="182" t="s">
        <v>210</v>
      </c>
      <c r="B51" s="182"/>
      <c r="C51" s="182"/>
      <c r="D51" s="182"/>
      <c r="E51" s="182"/>
      <c r="F51" s="182"/>
      <c r="G51" s="31">
        <v>42</v>
      </c>
      <c r="H51" s="103">
        <v>0</v>
      </c>
      <c r="I51" s="103">
        <v>0</v>
      </c>
    </row>
    <row r="52" spans="1:9" ht="22.95" customHeight="1" x14ac:dyDescent="0.25">
      <c r="A52" s="182" t="s">
        <v>211</v>
      </c>
      <c r="B52" s="182"/>
      <c r="C52" s="182"/>
      <c r="D52" s="182"/>
      <c r="E52" s="182"/>
      <c r="F52" s="182"/>
      <c r="G52" s="31">
        <v>43</v>
      </c>
      <c r="H52" s="103">
        <v>0</v>
      </c>
      <c r="I52" s="103">
        <v>0</v>
      </c>
    </row>
    <row r="53" spans="1:9" ht="12.75" customHeight="1" x14ac:dyDescent="0.25">
      <c r="A53" s="182" t="s">
        <v>212</v>
      </c>
      <c r="B53" s="182"/>
      <c r="C53" s="182"/>
      <c r="D53" s="182"/>
      <c r="E53" s="182"/>
      <c r="F53" s="182"/>
      <c r="G53" s="31">
        <v>44</v>
      </c>
      <c r="H53" s="103">
        <v>0</v>
      </c>
      <c r="I53" s="103">
        <v>0</v>
      </c>
    </row>
    <row r="54" spans="1:9" ht="30.6" customHeight="1" x14ac:dyDescent="0.25">
      <c r="A54" s="239" t="s">
        <v>213</v>
      </c>
      <c r="B54" s="239"/>
      <c r="C54" s="239"/>
      <c r="D54" s="239"/>
      <c r="E54" s="239"/>
      <c r="F54" s="239"/>
      <c r="G54" s="32">
        <v>45</v>
      </c>
      <c r="H54" s="104">
        <f>H49+H50+H51+H52+H53</f>
        <v>1607886</v>
      </c>
      <c r="I54" s="104">
        <f>I49+I50+I51+I52+I53</f>
        <v>1105558</v>
      </c>
    </row>
    <row r="55" spans="1:9" ht="29.4" customHeight="1" x14ac:dyDescent="0.25">
      <c r="A55" s="244" t="s">
        <v>214</v>
      </c>
      <c r="B55" s="244"/>
      <c r="C55" s="244"/>
      <c r="D55" s="244"/>
      <c r="E55" s="244"/>
      <c r="F55" s="244"/>
      <c r="G55" s="32">
        <v>46</v>
      </c>
      <c r="H55" s="104">
        <f>H48+H54</f>
        <v>1791912</v>
      </c>
      <c r="I55" s="104">
        <f>I48+I54</f>
        <v>1105558</v>
      </c>
    </row>
    <row r="56" spans="1:9" x14ac:dyDescent="0.25">
      <c r="A56" s="182" t="s">
        <v>215</v>
      </c>
      <c r="B56" s="182"/>
      <c r="C56" s="182"/>
      <c r="D56" s="182"/>
      <c r="E56" s="182"/>
      <c r="F56" s="182"/>
      <c r="G56" s="31">
        <v>47</v>
      </c>
      <c r="H56" s="103">
        <v>0</v>
      </c>
      <c r="I56" s="103">
        <v>0</v>
      </c>
    </row>
    <row r="57" spans="1:9" ht="26.4" customHeight="1" x14ac:dyDescent="0.25">
      <c r="A57" s="244" t="s">
        <v>216</v>
      </c>
      <c r="B57" s="244"/>
      <c r="C57" s="244"/>
      <c r="D57" s="244"/>
      <c r="E57" s="244"/>
      <c r="F57" s="244"/>
      <c r="G57" s="32">
        <v>48</v>
      </c>
      <c r="H57" s="104">
        <f>H27+H42+H55+H56</f>
        <v>-277</v>
      </c>
      <c r="I57" s="104">
        <f>I27+I42+I55+I56</f>
        <v>14871</v>
      </c>
    </row>
    <row r="58" spans="1:9" x14ac:dyDescent="0.25">
      <c r="A58" s="245" t="s">
        <v>217</v>
      </c>
      <c r="B58" s="245"/>
      <c r="C58" s="245"/>
      <c r="D58" s="245"/>
      <c r="E58" s="245"/>
      <c r="F58" s="245"/>
      <c r="G58" s="31">
        <v>49</v>
      </c>
      <c r="H58" s="103">
        <v>59894</v>
      </c>
      <c r="I58" s="103">
        <f>Bilanca!H70</f>
        <v>78967</v>
      </c>
    </row>
    <row r="59" spans="1:9" ht="31.2" customHeight="1" x14ac:dyDescent="0.25">
      <c r="A59" s="244" t="s">
        <v>218</v>
      </c>
      <c r="B59" s="244"/>
      <c r="C59" s="244"/>
      <c r="D59" s="244"/>
      <c r="E59" s="244"/>
      <c r="F59" s="244"/>
      <c r="G59" s="32">
        <v>50</v>
      </c>
      <c r="H59" s="104">
        <f>H57+H58</f>
        <v>59617</v>
      </c>
      <c r="I59" s="104">
        <f>I57+I58</f>
        <v>93838</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38" zoomScaleNormal="100" zoomScaleSheetLayoutView="100" workbookViewId="0">
      <selection activeCell="K51" sqref="K51"/>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3" t="s">
        <v>219</v>
      </c>
      <c r="B1" s="234"/>
      <c r="C1" s="234"/>
      <c r="D1" s="234"/>
      <c r="E1" s="234"/>
      <c r="F1" s="234"/>
      <c r="G1" s="234"/>
      <c r="H1" s="234"/>
      <c r="I1" s="234"/>
    </row>
    <row r="2" spans="1:9" ht="12.75" customHeight="1" x14ac:dyDescent="0.25">
      <c r="A2" s="235" t="s">
        <v>326</v>
      </c>
      <c r="B2" s="188"/>
      <c r="C2" s="188"/>
      <c r="D2" s="188"/>
      <c r="E2" s="188"/>
      <c r="F2" s="188"/>
      <c r="G2" s="188"/>
      <c r="H2" s="188"/>
      <c r="I2" s="188"/>
    </row>
    <row r="3" spans="1:9" x14ac:dyDescent="0.25">
      <c r="A3" s="256" t="s">
        <v>439</v>
      </c>
      <c r="B3" s="257"/>
      <c r="C3" s="257"/>
      <c r="D3" s="257"/>
      <c r="E3" s="257"/>
      <c r="F3" s="257"/>
      <c r="G3" s="257"/>
      <c r="H3" s="257"/>
      <c r="I3" s="257"/>
    </row>
    <row r="4" spans="1:9" x14ac:dyDescent="0.25">
      <c r="A4" s="236" t="s">
        <v>327</v>
      </c>
      <c r="B4" s="191"/>
      <c r="C4" s="191"/>
      <c r="D4" s="191"/>
      <c r="E4" s="191"/>
      <c r="F4" s="191"/>
      <c r="G4" s="191"/>
      <c r="H4" s="191"/>
      <c r="I4" s="192"/>
    </row>
    <row r="5" spans="1:9" ht="22.2" x14ac:dyDescent="0.25">
      <c r="A5" s="241" t="s">
        <v>2</v>
      </c>
      <c r="B5" s="196"/>
      <c r="C5" s="196"/>
      <c r="D5" s="196"/>
      <c r="E5" s="196"/>
      <c r="F5" s="196"/>
      <c r="G5" s="28" t="s">
        <v>103</v>
      </c>
      <c r="H5" s="29" t="s">
        <v>299</v>
      </c>
      <c r="I5" s="29" t="s">
        <v>278</v>
      </c>
    </row>
    <row r="6" spans="1:9" x14ac:dyDescent="0.25">
      <c r="A6" s="242">
        <v>1</v>
      </c>
      <c r="B6" s="196"/>
      <c r="C6" s="196"/>
      <c r="D6" s="196"/>
      <c r="E6" s="196"/>
      <c r="F6" s="196"/>
      <c r="G6" s="105">
        <v>2</v>
      </c>
      <c r="H6" s="29" t="s">
        <v>166</v>
      </c>
      <c r="I6" s="29" t="s">
        <v>167</v>
      </c>
    </row>
    <row r="7" spans="1:9" x14ac:dyDescent="0.25">
      <c r="A7" s="250" t="s">
        <v>168</v>
      </c>
      <c r="B7" s="251"/>
      <c r="C7" s="251"/>
      <c r="D7" s="251"/>
      <c r="E7" s="251"/>
      <c r="F7" s="251"/>
      <c r="G7" s="251"/>
      <c r="H7" s="251"/>
      <c r="I7" s="252"/>
    </row>
    <row r="8" spans="1:9" x14ac:dyDescent="0.25">
      <c r="A8" s="254" t="s">
        <v>220</v>
      </c>
      <c r="B8" s="254"/>
      <c r="C8" s="254"/>
      <c r="D8" s="254"/>
      <c r="E8" s="254"/>
      <c r="F8" s="254"/>
      <c r="G8" s="10">
        <v>1</v>
      </c>
      <c r="H8" s="106">
        <v>0</v>
      </c>
      <c r="I8" s="106">
        <v>0</v>
      </c>
    </row>
    <row r="9" spans="1:9" x14ac:dyDescent="0.25">
      <c r="A9" s="247" t="s">
        <v>221</v>
      </c>
      <c r="B9" s="247"/>
      <c r="C9" s="247"/>
      <c r="D9" s="247"/>
      <c r="E9" s="247"/>
      <c r="F9" s="247"/>
      <c r="G9" s="11">
        <v>2</v>
      </c>
      <c r="H9" s="107">
        <v>0</v>
      </c>
      <c r="I9" s="107">
        <v>0</v>
      </c>
    </row>
    <row r="10" spans="1:9" x14ac:dyDescent="0.25">
      <c r="A10" s="247" t="s">
        <v>222</v>
      </c>
      <c r="B10" s="247"/>
      <c r="C10" s="247"/>
      <c r="D10" s="247"/>
      <c r="E10" s="247"/>
      <c r="F10" s="247"/>
      <c r="G10" s="11">
        <v>3</v>
      </c>
      <c r="H10" s="107">
        <v>0</v>
      </c>
      <c r="I10" s="107">
        <v>0</v>
      </c>
    </row>
    <row r="11" spans="1:9" x14ac:dyDescent="0.25">
      <c r="A11" s="247" t="s">
        <v>223</v>
      </c>
      <c r="B11" s="247"/>
      <c r="C11" s="247"/>
      <c r="D11" s="247"/>
      <c r="E11" s="247"/>
      <c r="F11" s="247"/>
      <c r="G11" s="11">
        <v>4</v>
      </c>
      <c r="H11" s="107">
        <v>0</v>
      </c>
      <c r="I11" s="107">
        <v>0</v>
      </c>
    </row>
    <row r="12" spans="1:9" x14ac:dyDescent="0.25">
      <c r="A12" s="247" t="s">
        <v>380</v>
      </c>
      <c r="B12" s="247"/>
      <c r="C12" s="247"/>
      <c r="D12" s="247"/>
      <c r="E12" s="247"/>
      <c r="F12" s="247"/>
      <c r="G12" s="11">
        <v>5</v>
      </c>
      <c r="H12" s="107">
        <v>0</v>
      </c>
      <c r="I12" s="107">
        <v>0</v>
      </c>
    </row>
    <row r="13" spans="1:9" ht="24.6" customHeight="1" x14ac:dyDescent="0.25">
      <c r="A13" s="255" t="s">
        <v>381</v>
      </c>
      <c r="B13" s="255"/>
      <c r="C13" s="255"/>
      <c r="D13" s="255"/>
      <c r="E13" s="255"/>
      <c r="F13" s="255"/>
      <c r="G13" s="25">
        <v>6</v>
      </c>
      <c r="H13" s="108">
        <f>SUM(H8:H12)</f>
        <v>0</v>
      </c>
      <c r="I13" s="108">
        <f>SUM(I8:I12)</f>
        <v>0</v>
      </c>
    </row>
    <row r="14" spans="1:9" ht="12.75" customHeight="1" x14ac:dyDescent="0.25">
      <c r="A14" s="247" t="s">
        <v>382</v>
      </c>
      <c r="B14" s="247"/>
      <c r="C14" s="247"/>
      <c r="D14" s="247"/>
      <c r="E14" s="247"/>
      <c r="F14" s="247"/>
      <c r="G14" s="11">
        <v>7</v>
      </c>
      <c r="H14" s="107">
        <v>0</v>
      </c>
      <c r="I14" s="107">
        <v>0</v>
      </c>
    </row>
    <row r="15" spans="1:9" ht="12.75" customHeight="1" x14ac:dyDescent="0.25">
      <c r="A15" s="247" t="s">
        <v>383</v>
      </c>
      <c r="B15" s="247"/>
      <c r="C15" s="247"/>
      <c r="D15" s="247"/>
      <c r="E15" s="247"/>
      <c r="F15" s="247"/>
      <c r="G15" s="11">
        <v>8</v>
      </c>
      <c r="H15" s="107">
        <v>0</v>
      </c>
      <c r="I15" s="107">
        <v>0</v>
      </c>
    </row>
    <row r="16" spans="1:9" ht="12.75" customHeight="1" x14ac:dyDescent="0.25">
      <c r="A16" s="247" t="s">
        <v>384</v>
      </c>
      <c r="B16" s="247"/>
      <c r="C16" s="247"/>
      <c r="D16" s="247"/>
      <c r="E16" s="247"/>
      <c r="F16" s="247"/>
      <c r="G16" s="11">
        <v>9</v>
      </c>
      <c r="H16" s="107">
        <v>0</v>
      </c>
      <c r="I16" s="107">
        <v>0</v>
      </c>
    </row>
    <row r="17" spans="1:9" ht="12.75" customHeight="1" x14ac:dyDescent="0.25">
      <c r="A17" s="247" t="s">
        <v>385</v>
      </c>
      <c r="B17" s="247"/>
      <c r="C17" s="247"/>
      <c r="D17" s="247"/>
      <c r="E17" s="247"/>
      <c r="F17" s="247"/>
      <c r="G17" s="11">
        <v>10</v>
      </c>
      <c r="H17" s="107">
        <v>0</v>
      </c>
      <c r="I17" s="107">
        <v>0</v>
      </c>
    </row>
    <row r="18" spans="1:9" ht="12.75" customHeight="1" x14ac:dyDescent="0.25">
      <c r="A18" s="247" t="s">
        <v>386</v>
      </c>
      <c r="B18" s="247"/>
      <c r="C18" s="247"/>
      <c r="D18" s="247"/>
      <c r="E18" s="247"/>
      <c r="F18" s="247"/>
      <c r="G18" s="11">
        <v>11</v>
      </c>
      <c r="H18" s="107">
        <v>0</v>
      </c>
      <c r="I18" s="107">
        <v>0</v>
      </c>
    </row>
    <row r="19" spans="1:9" ht="12.75" customHeight="1" x14ac:dyDescent="0.25">
      <c r="A19" s="247" t="s">
        <v>387</v>
      </c>
      <c r="B19" s="247"/>
      <c r="C19" s="247"/>
      <c r="D19" s="247"/>
      <c r="E19" s="247"/>
      <c r="F19" s="247"/>
      <c r="G19" s="11">
        <v>12</v>
      </c>
      <c r="H19" s="107">
        <v>0</v>
      </c>
      <c r="I19" s="107">
        <v>0</v>
      </c>
    </row>
    <row r="20" spans="1:9" ht="26.25" customHeight="1" x14ac:dyDescent="0.25">
      <c r="A20" s="255" t="s">
        <v>388</v>
      </c>
      <c r="B20" s="255"/>
      <c r="C20" s="255"/>
      <c r="D20" s="255"/>
      <c r="E20" s="255"/>
      <c r="F20" s="255"/>
      <c r="G20" s="25">
        <v>13</v>
      </c>
      <c r="H20" s="108">
        <f>SUM(H14:H19)</f>
        <v>0</v>
      </c>
      <c r="I20" s="108">
        <f>SUM(I14:I19)</f>
        <v>0</v>
      </c>
    </row>
    <row r="21" spans="1:9" ht="27.6" customHeight="1" x14ac:dyDescent="0.25">
      <c r="A21" s="253" t="s">
        <v>389</v>
      </c>
      <c r="B21" s="253"/>
      <c r="C21" s="253"/>
      <c r="D21" s="253"/>
      <c r="E21" s="253"/>
      <c r="F21" s="253"/>
      <c r="G21" s="26">
        <v>14</v>
      </c>
      <c r="H21" s="109">
        <f>H13+H20</f>
        <v>0</v>
      </c>
      <c r="I21" s="109">
        <f>I13+I20</f>
        <v>0</v>
      </c>
    </row>
    <row r="22" spans="1:9" x14ac:dyDescent="0.25">
      <c r="A22" s="250" t="s">
        <v>188</v>
      </c>
      <c r="B22" s="251"/>
      <c r="C22" s="251"/>
      <c r="D22" s="251"/>
      <c r="E22" s="251"/>
      <c r="F22" s="251"/>
      <c r="G22" s="251"/>
      <c r="H22" s="251"/>
      <c r="I22" s="252"/>
    </row>
    <row r="23" spans="1:9" ht="26.4" customHeight="1" x14ac:dyDescent="0.25">
      <c r="A23" s="254" t="s">
        <v>224</v>
      </c>
      <c r="B23" s="254"/>
      <c r="C23" s="254"/>
      <c r="D23" s="254"/>
      <c r="E23" s="254"/>
      <c r="F23" s="254"/>
      <c r="G23" s="10">
        <v>15</v>
      </c>
      <c r="H23" s="106">
        <v>0</v>
      </c>
      <c r="I23" s="106">
        <v>0</v>
      </c>
    </row>
    <row r="24" spans="1:9" ht="12.75" customHeight="1" x14ac:dyDescent="0.25">
      <c r="A24" s="247" t="s">
        <v>225</v>
      </c>
      <c r="B24" s="247"/>
      <c r="C24" s="247"/>
      <c r="D24" s="247"/>
      <c r="E24" s="247"/>
      <c r="F24" s="247"/>
      <c r="G24" s="10">
        <v>16</v>
      </c>
      <c r="H24" s="107">
        <v>0</v>
      </c>
      <c r="I24" s="107">
        <v>0</v>
      </c>
    </row>
    <row r="25" spans="1:9" ht="12.75" customHeight="1" x14ac:dyDescent="0.25">
      <c r="A25" s="247" t="s">
        <v>226</v>
      </c>
      <c r="B25" s="247"/>
      <c r="C25" s="247"/>
      <c r="D25" s="247"/>
      <c r="E25" s="247"/>
      <c r="F25" s="247"/>
      <c r="G25" s="10">
        <v>17</v>
      </c>
      <c r="H25" s="107">
        <v>0</v>
      </c>
      <c r="I25" s="107">
        <v>0</v>
      </c>
    </row>
    <row r="26" spans="1:9" ht="12.75" customHeight="1" x14ac:dyDescent="0.25">
      <c r="A26" s="247" t="s">
        <v>227</v>
      </c>
      <c r="B26" s="247"/>
      <c r="C26" s="247"/>
      <c r="D26" s="247"/>
      <c r="E26" s="247"/>
      <c r="F26" s="247"/>
      <c r="G26" s="10">
        <v>18</v>
      </c>
      <c r="H26" s="107">
        <v>0</v>
      </c>
      <c r="I26" s="107">
        <v>0</v>
      </c>
    </row>
    <row r="27" spans="1:9" ht="12.75" customHeight="1" x14ac:dyDescent="0.25">
      <c r="A27" s="247" t="s">
        <v>228</v>
      </c>
      <c r="B27" s="247"/>
      <c r="C27" s="247"/>
      <c r="D27" s="247"/>
      <c r="E27" s="247"/>
      <c r="F27" s="247"/>
      <c r="G27" s="10">
        <v>19</v>
      </c>
      <c r="H27" s="107">
        <v>0</v>
      </c>
      <c r="I27" s="107">
        <v>0</v>
      </c>
    </row>
    <row r="28" spans="1:9" ht="12.75" customHeight="1" x14ac:dyDescent="0.25">
      <c r="A28" s="247" t="s">
        <v>229</v>
      </c>
      <c r="B28" s="247"/>
      <c r="C28" s="247"/>
      <c r="D28" s="247"/>
      <c r="E28" s="247"/>
      <c r="F28" s="247"/>
      <c r="G28" s="10">
        <v>20</v>
      </c>
      <c r="H28" s="107">
        <v>0</v>
      </c>
      <c r="I28" s="107">
        <v>0</v>
      </c>
    </row>
    <row r="29" spans="1:9" ht="24" customHeight="1" x14ac:dyDescent="0.25">
      <c r="A29" s="248" t="s">
        <v>390</v>
      </c>
      <c r="B29" s="248"/>
      <c r="C29" s="248"/>
      <c r="D29" s="248"/>
      <c r="E29" s="248"/>
      <c r="F29" s="248"/>
      <c r="G29" s="25">
        <v>21</v>
      </c>
      <c r="H29" s="110">
        <f>SUM(H23:H28)</f>
        <v>0</v>
      </c>
      <c r="I29" s="110">
        <f>SUM(I23:I28)</f>
        <v>0</v>
      </c>
    </row>
    <row r="30" spans="1:9" ht="27" customHeight="1" x14ac:dyDescent="0.25">
      <c r="A30" s="247" t="s">
        <v>230</v>
      </c>
      <c r="B30" s="247"/>
      <c r="C30" s="247"/>
      <c r="D30" s="247"/>
      <c r="E30" s="247"/>
      <c r="F30" s="247"/>
      <c r="G30" s="11">
        <v>22</v>
      </c>
      <c r="H30" s="107">
        <v>0</v>
      </c>
      <c r="I30" s="107">
        <v>0</v>
      </c>
    </row>
    <row r="31" spans="1:9" ht="12.75" customHeight="1" x14ac:dyDescent="0.25">
      <c r="A31" s="247" t="s">
        <v>231</v>
      </c>
      <c r="B31" s="247"/>
      <c r="C31" s="247"/>
      <c r="D31" s="247"/>
      <c r="E31" s="247"/>
      <c r="F31" s="247"/>
      <c r="G31" s="11">
        <v>23</v>
      </c>
      <c r="H31" s="107">
        <v>0</v>
      </c>
      <c r="I31" s="107">
        <v>0</v>
      </c>
    </row>
    <row r="32" spans="1:9" ht="12.75" customHeight="1" x14ac:dyDescent="0.25">
      <c r="A32" s="247" t="s">
        <v>391</v>
      </c>
      <c r="B32" s="247"/>
      <c r="C32" s="247"/>
      <c r="D32" s="247"/>
      <c r="E32" s="247"/>
      <c r="F32" s="247"/>
      <c r="G32" s="11">
        <v>24</v>
      </c>
      <c r="H32" s="107">
        <v>0</v>
      </c>
      <c r="I32" s="107">
        <v>0</v>
      </c>
    </row>
    <row r="33" spans="1:9" ht="12.75" customHeight="1" x14ac:dyDescent="0.25">
      <c r="A33" s="247" t="s">
        <v>232</v>
      </c>
      <c r="B33" s="247"/>
      <c r="C33" s="247"/>
      <c r="D33" s="247"/>
      <c r="E33" s="247"/>
      <c r="F33" s="247"/>
      <c r="G33" s="11">
        <v>25</v>
      </c>
      <c r="H33" s="107">
        <v>0</v>
      </c>
      <c r="I33" s="107">
        <v>0</v>
      </c>
    </row>
    <row r="34" spans="1:9" ht="12.75" customHeight="1" x14ac:dyDescent="0.25">
      <c r="A34" s="247" t="s">
        <v>233</v>
      </c>
      <c r="B34" s="247"/>
      <c r="C34" s="247"/>
      <c r="D34" s="247"/>
      <c r="E34" s="247"/>
      <c r="F34" s="247"/>
      <c r="G34" s="11">
        <v>26</v>
      </c>
      <c r="H34" s="107">
        <v>0</v>
      </c>
      <c r="I34" s="107">
        <v>0</v>
      </c>
    </row>
    <row r="35" spans="1:9" ht="25.95" customHeight="1" x14ac:dyDescent="0.25">
      <c r="A35" s="248" t="s">
        <v>392</v>
      </c>
      <c r="B35" s="248"/>
      <c r="C35" s="248"/>
      <c r="D35" s="248"/>
      <c r="E35" s="248"/>
      <c r="F35" s="248"/>
      <c r="G35" s="25">
        <v>27</v>
      </c>
      <c r="H35" s="110">
        <f>SUM(H30:H34)</f>
        <v>0</v>
      </c>
      <c r="I35" s="110">
        <f>SUM(I30:I34)</f>
        <v>0</v>
      </c>
    </row>
    <row r="36" spans="1:9" ht="28.2" customHeight="1" x14ac:dyDescent="0.25">
      <c r="A36" s="253" t="s">
        <v>393</v>
      </c>
      <c r="B36" s="253"/>
      <c r="C36" s="253"/>
      <c r="D36" s="253"/>
      <c r="E36" s="253"/>
      <c r="F36" s="253"/>
      <c r="G36" s="26">
        <v>28</v>
      </c>
      <c r="H36" s="111">
        <f>H29+H35</f>
        <v>0</v>
      </c>
      <c r="I36" s="111">
        <f>I29+I35</f>
        <v>0</v>
      </c>
    </row>
    <row r="37" spans="1:9" x14ac:dyDescent="0.25">
      <c r="A37" s="250" t="s">
        <v>203</v>
      </c>
      <c r="B37" s="251"/>
      <c r="C37" s="251"/>
      <c r="D37" s="251"/>
      <c r="E37" s="251"/>
      <c r="F37" s="251"/>
      <c r="G37" s="251">
        <v>0</v>
      </c>
      <c r="H37" s="251"/>
      <c r="I37" s="252"/>
    </row>
    <row r="38" spans="1:9" ht="12.75" customHeight="1" x14ac:dyDescent="0.25">
      <c r="A38" s="249" t="s">
        <v>234</v>
      </c>
      <c r="B38" s="249"/>
      <c r="C38" s="249"/>
      <c r="D38" s="249"/>
      <c r="E38" s="249"/>
      <c r="F38" s="249"/>
      <c r="G38" s="10">
        <v>29</v>
      </c>
      <c r="H38" s="106">
        <v>0</v>
      </c>
      <c r="I38" s="106">
        <v>0</v>
      </c>
    </row>
    <row r="39" spans="1:9" ht="25.2" customHeight="1" x14ac:dyDescent="0.25">
      <c r="A39" s="246" t="s">
        <v>235</v>
      </c>
      <c r="B39" s="246"/>
      <c r="C39" s="246"/>
      <c r="D39" s="246"/>
      <c r="E39" s="246"/>
      <c r="F39" s="246"/>
      <c r="G39" s="11">
        <v>30</v>
      </c>
      <c r="H39" s="107">
        <v>0</v>
      </c>
      <c r="I39" s="107">
        <v>0</v>
      </c>
    </row>
    <row r="40" spans="1:9" ht="12.75" customHeight="1" x14ac:dyDescent="0.25">
      <c r="A40" s="246" t="s">
        <v>236</v>
      </c>
      <c r="B40" s="246"/>
      <c r="C40" s="246"/>
      <c r="D40" s="246"/>
      <c r="E40" s="246"/>
      <c r="F40" s="246"/>
      <c r="G40" s="11">
        <v>31</v>
      </c>
      <c r="H40" s="107">
        <v>0</v>
      </c>
      <c r="I40" s="107">
        <v>0</v>
      </c>
    </row>
    <row r="41" spans="1:9" ht="12.75" customHeight="1" x14ac:dyDescent="0.25">
      <c r="A41" s="246" t="s">
        <v>237</v>
      </c>
      <c r="B41" s="246"/>
      <c r="C41" s="246"/>
      <c r="D41" s="246"/>
      <c r="E41" s="246"/>
      <c r="F41" s="246"/>
      <c r="G41" s="11">
        <v>32</v>
      </c>
      <c r="H41" s="107">
        <v>0</v>
      </c>
      <c r="I41" s="107">
        <v>0</v>
      </c>
    </row>
    <row r="42" spans="1:9" ht="25.95" customHeight="1" x14ac:dyDescent="0.25">
      <c r="A42" s="248" t="s">
        <v>394</v>
      </c>
      <c r="B42" s="248"/>
      <c r="C42" s="248"/>
      <c r="D42" s="248"/>
      <c r="E42" s="248"/>
      <c r="F42" s="248"/>
      <c r="G42" s="25">
        <v>33</v>
      </c>
      <c r="H42" s="110">
        <f>H41+H40+H39+H38</f>
        <v>0</v>
      </c>
      <c r="I42" s="110">
        <f>I41+I40+I39+I38</f>
        <v>0</v>
      </c>
    </row>
    <row r="43" spans="1:9" ht="24.6" customHeight="1" x14ac:dyDescent="0.25">
      <c r="A43" s="246" t="s">
        <v>238</v>
      </c>
      <c r="B43" s="246"/>
      <c r="C43" s="246"/>
      <c r="D43" s="246"/>
      <c r="E43" s="246"/>
      <c r="F43" s="246"/>
      <c r="G43" s="11">
        <v>34</v>
      </c>
      <c r="H43" s="107">
        <v>0</v>
      </c>
      <c r="I43" s="107">
        <v>0</v>
      </c>
    </row>
    <row r="44" spans="1:9" ht="12.75" customHeight="1" x14ac:dyDescent="0.25">
      <c r="A44" s="246" t="s">
        <v>239</v>
      </c>
      <c r="B44" s="246"/>
      <c r="C44" s="246"/>
      <c r="D44" s="246"/>
      <c r="E44" s="246"/>
      <c r="F44" s="246"/>
      <c r="G44" s="11">
        <v>35</v>
      </c>
      <c r="H44" s="107">
        <v>0</v>
      </c>
      <c r="I44" s="107">
        <v>0</v>
      </c>
    </row>
    <row r="45" spans="1:9" ht="12.75" customHeight="1" x14ac:dyDescent="0.25">
      <c r="A45" s="246" t="s">
        <v>240</v>
      </c>
      <c r="B45" s="246"/>
      <c r="C45" s="246"/>
      <c r="D45" s="246"/>
      <c r="E45" s="246"/>
      <c r="F45" s="246"/>
      <c r="G45" s="11">
        <v>36</v>
      </c>
      <c r="H45" s="107">
        <v>0</v>
      </c>
      <c r="I45" s="107">
        <v>0</v>
      </c>
    </row>
    <row r="46" spans="1:9" ht="21" customHeight="1" x14ac:dyDescent="0.25">
      <c r="A46" s="246" t="s">
        <v>241</v>
      </c>
      <c r="B46" s="246"/>
      <c r="C46" s="246"/>
      <c r="D46" s="246"/>
      <c r="E46" s="246"/>
      <c r="F46" s="246"/>
      <c r="G46" s="11">
        <v>37</v>
      </c>
      <c r="H46" s="107">
        <v>0</v>
      </c>
      <c r="I46" s="107">
        <v>0</v>
      </c>
    </row>
    <row r="47" spans="1:9" ht="12.75" customHeight="1" x14ac:dyDescent="0.25">
      <c r="A47" s="246" t="s">
        <v>242</v>
      </c>
      <c r="B47" s="246"/>
      <c r="C47" s="246"/>
      <c r="D47" s="246"/>
      <c r="E47" s="246"/>
      <c r="F47" s="246"/>
      <c r="G47" s="11">
        <v>38</v>
      </c>
      <c r="H47" s="107">
        <v>0</v>
      </c>
      <c r="I47" s="107">
        <v>0</v>
      </c>
    </row>
    <row r="48" spans="1:9" ht="22.95" customHeight="1" x14ac:dyDescent="0.25">
      <c r="A48" s="248" t="s">
        <v>395</v>
      </c>
      <c r="B48" s="248"/>
      <c r="C48" s="248"/>
      <c r="D48" s="248"/>
      <c r="E48" s="248"/>
      <c r="F48" s="248"/>
      <c r="G48" s="25">
        <v>39</v>
      </c>
      <c r="H48" s="110">
        <f>H47+H46+H45+H44+H43</f>
        <v>0</v>
      </c>
      <c r="I48" s="110">
        <f>I47+I46+I45+I44+I43</f>
        <v>0</v>
      </c>
    </row>
    <row r="49" spans="1:9" ht="25.95" customHeight="1" x14ac:dyDescent="0.25">
      <c r="A49" s="259" t="s">
        <v>425</v>
      </c>
      <c r="B49" s="259"/>
      <c r="C49" s="259"/>
      <c r="D49" s="259"/>
      <c r="E49" s="259"/>
      <c r="F49" s="259"/>
      <c r="G49" s="25">
        <v>40</v>
      </c>
      <c r="H49" s="110">
        <f>H48+H42</f>
        <v>0</v>
      </c>
      <c r="I49" s="110">
        <f>I48+I42</f>
        <v>0</v>
      </c>
    </row>
    <row r="50" spans="1:9" ht="12.75" customHeight="1" x14ac:dyDescent="0.25">
      <c r="A50" s="247" t="s">
        <v>243</v>
      </c>
      <c r="B50" s="247"/>
      <c r="C50" s="247"/>
      <c r="D50" s="247"/>
      <c r="E50" s="247"/>
      <c r="F50" s="247"/>
      <c r="G50" s="11">
        <v>41</v>
      </c>
      <c r="H50" s="107">
        <v>0</v>
      </c>
      <c r="I50" s="107">
        <v>0</v>
      </c>
    </row>
    <row r="51" spans="1:9" ht="25.95" customHeight="1" x14ac:dyDescent="0.25">
      <c r="A51" s="259" t="s">
        <v>396</v>
      </c>
      <c r="B51" s="259"/>
      <c r="C51" s="259"/>
      <c r="D51" s="259"/>
      <c r="E51" s="259"/>
      <c r="F51" s="259"/>
      <c r="G51" s="25">
        <v>42</v>
      </c>
      <c r="H51" s="110">
        <f>H21+H36+H49+H50</f>
        <v>0</v>
      </c>
      <c r="I51" s="110">
        <f>I21+I36+I49+I50</f>
        <v>0</v>
      </c>
    </row>
    <row r="52" spans="1:9" ht="12.75" customHeight="1" x14ac:dyDescent="0.25">
      <c r="A52" s="260" t="s">
        <v>217</v>
      </c>
      <c r="B52" s="260"/>
      <c r="C52" s="260"/>
      <c r="D52" s="260"/>
      <c r="E52" s="260"/>
      <c r="F52" s="260"/>
      <c r="G52" s="11">
        <v>43</v>
      </c>
      <c r="H52" s="107">
        <v>0</v>
      </c>
      <c r="I52" s="107">
        <v>0</v>
      </c>
    </row>
    <row r="53" spans="1:9" ht="31.95" customHeight="1" x14ac:dyDescent="0.25">
      <c r="A53" s="258" t="s">
        <v>397</v>
      </c>
      <c r="B53" s="258"/>
      <c r="C53" s="258"/>
      <c r="D53" s="258"/>
      <c r="E53" s="258"/>
      <c r="F53" s="258"/>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D34" zoomScale="80" zoomScaleNormal="100" zoomScaleSheetLayoutView="80" workbookViewId="0">
      <selection activeCell="L34" sqref="L34"/>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1" t="s">
        <v>244</v>
      </c>
      <c r="B1" s="262"/>
      <c r="C1" s="262"/>
      <c r="D1" s="262"/>
      <c r="E1" s="262"/>
      <c r="F1" s="262"/>
      <c r="G1" s="262"/>
      <c r="H1" s="262"/>
      <c r="I1" s="262"/>
      <c r="J1" s="262"/>
      <c r="K1" s="14"/>
    </row>
    <row r="2" spans="1:26" ht="15.6" x14ac:dyDescent="0.25">
      <c r="A2" s="2"/>
      <c r="B2" s="3"/>
      <c r="C2" s="263" t="s">
        <v>245</v>
      </c>
      <c r="D2" s="263"/>
      <c r="E2" s="5">
        <v>46023</v>
      </c>
      <c r="F2" s="4" t="s">
        <v>0</v>
      </c>
      <c r="G2" s="5">
        <v>46203</v>
      </c>
      <c r="H2" s="15"/>
      <c r="I2" s="15"/>
      <c r="J2" s="15"/>
      <c r="K2" s="14"/>
      <c r="Y2" s="16" t="s">
        <v>440</v>
      </c>
    </row>
    <row r="3" spans="1:26" ht="13.5" customHeight="1" x14ac:dyDescent="0.25">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81.599999999999994" x14ac:dyDescent="0.25">
      <c r="A4" s="267"/>
      <c r="B4" s="267"/>
      <c r="C4" s="267"/>
      <c r="D4" s="267"/>
      <c r="E4" s="267"/>
      <c r="F4" s="267"/>
      <c r="G4" s="268"/>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70"/>
      <c r="Z4" s="270"/>
    </row>
    <row r="5" spans="1:26" ht="20.399999999999999" x14ac:dyDescent="0.25">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5">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5">
      <c r="A7" s="275" t="s">
        <v>296</v>
      </c>
      <c r="B7" s="275"/>
      <c r="C7" s="275"/>
      <c r="D7" s="275"/>
      <c r="E7" s="275"/>
      <c r="F7" s="275"/>
      <c r="G7" s="117">
        <v>1</v>
      </c>
      <c r="H7" s="120">
        <v>14814630</v>
      </c>
      <c r="I7" s="120">
        <v>-33895</v>
      </c>
      <c r="J7" s="120">
        <v>0</v>
      </c>
      <c r="K7" s="120">
        <v>191958</v>
      </c>
      <c r="L7" s="120">
        <v>483564</v>
      </c>
      <c r="M7" s="120">
        <v>0</v>
      </c>
      <c r="N7" s="120">
        <v>0</v>
      </c>
      <c r="O7" s="120">
        <v>2191655.5</v>
      </c>
      <c r="P7" s="120">
        <v>133711</v>
      </c>
      <c r="Q7" s="120">
        <v>0</v>
      </c>
      <c r="R7" s="120">
        <v>0</v>
      </c>
      <c r="S7" s="120">
        <v>0</v>
      </c>
      <c r="T7" s="120">
        <v>59963.5</v>
      </c>
      <c r="U7" s="120">
        <v>0</v>
      </c>
      <c r="V7" s="120">
        <v>-13941783</v>
      </c>
      <c r="W7" s="120">
        <v>1186497</v>
      </c>
      <c r="X7" s="122">
        <f>H7+I7+J7+K7-L7+M7+N7+O7+P7+Q7+R7+V7+W7+S7+T7+U7</f>
        <v>4119173</v>
      </c>
      <c r="Y7" s="120">
        <v>64083</v>
      </c>
      <c r="Z7" s="122">
        <f>X7+Y7</f>
        <v>4183256</v>
      </c>
    </row>
    <row r="8" spans="1:26" x14ac:dyDescent="0.25">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5" t="s">
        <v>297</v>
      </c>
      <c r="B10" s="265"/>
      <c r="C10" s="265"/>
      <c r="D10" s="265"/>
      <c r="E10" s="265"/>
      <c r="F10" s="265"/>
      <c r="G10" s="118">
        <v>4</v>
      </c>
      <c r="H10" s="122">
        <f>H7+H8+H9</f>
        <v>14814630</v>
      </c>
      <c r="I10" s="122">
        <f t="shared" ref="I10:Z10" si="2">I7+I8+I9</f>
        <v>-33895</v>
      </c>
      <c r="J10" s="122">
        <f t="shared" si="2"/>
        <v>0</v>
      </c>
      <c r="K10" s="122">
        <f>K7+K8+K9</f>
        <v>191958</v>
      </c>
      <c r="L10" s="122">
        <f t="shared" si="2"/>
        <v>483564</v>
      </c>
      <c r="M10" s="122">
        <f t="shared" si="2"/>
        <v>0</v>
      </c>
      <c r="N10" s="122">
        <f t="shared" si="2"/>
        <v>0</v>
      </c>
      <c r="O10" s="122">
        <f t="shared" si="2"/>
        <v>2191655.5</v>
      </c>
      <c r="P10" s="122">
        <f t="shared" si="2"/>
        <v>133711</v>
      </c>
      <c r="Q10" s="122">
        <f t="shared" si="2"/>
        <v>0</v>
      </c>
      <c r="R10" s="122">
        <f t="shared" si="2"/>
        <v>0</v>
      </c>
      <c r="S10" s="122">
        <f t="shared" si="2"/>
        <v>0</v>
      </c>
      <c r="T10" s="122">
        <f>T7+T8+T9</f>
        <v>59963.5</v>
      </c>
      <c r="U10" s="122">
        <f>U7+U8+U9</f>
        <v>0</v>
      </c>
      <c r="V10" s="122">
        <f>V7+V8+V9</f>
        <v>-13941783</v>
      </c>
      <c r="W10" s="122">
        <f>W7+W8+W9</f>
        <v>1186497</v>
      </c>
      <c r="X10" s="122">
        <f>X7+X8+X9</f>
        <v>4119173</v>
      </c>
      <c r="Y10" s="122">
        <f t="shared" si="2"/>
        <v>64083</v>
      </c>
      <c r="Z10" s="122">
        <f t="shared" si="2"/>
        <v>4183256</v>
      </c>
    </row>
    <row r="11" spans="1:26" x14ac:dyDescent="0.25">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953810</v>
      </c>
      <c r="X11" s="122">
        <f>H11+I11+J11+K11-L11+M11+N11+O11+P11+Q11+R11+V11+W11+S11+T11+U11</f>
        <v>953810</v>
      </c>
      <c r="Y11" s="120">
        <v>-1795</v>
      </c>
      <c r="Z11" s="122">
        <f t="shared" ref="Z11:Z29" si="3">X11+Y11</f>
        <v>952015</v>
      </c>
    </row>
    <row r="12" spans="1:26" x14ac:dyDescent="0.25">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3465</v>
      </c>
      <c r="U12" s="120">
        <v>0</v>
      </c>
      <c r="V12" s="119">
        <v>0</v>
      </c>
      <c r="W12" s="119">
        <v>0</v>
      </c>
      <c r="X12" s="122">
        <f t="shared" ref="X12:X29" si="4">H12+I12+J12+K12-L12+M12+N12+O12+P12+Q12+R12+V12+W12+S12+T12+U12</f>
        <v>3465</v>
      </c>
      <c r="Y12" s="120">
        <v>0</v>
      </c>
      <c r="Z12" s="122">
        <f t="shared" si="3"/>
        <v>3465</v>
      </c>
    </row>
    <row r="13" spans="1:26" ht="26.25" customHeight="1" x14ac:dyDescent="0.25">
      <c r="A13" s="264" t="s">
        <v>268</v>
      </c>
      <c r="B13" s="264"/>
      <c r="C13" s="264"/>
      <c r="D13" s="264"/>
      <c r="E13" s="264"/>
      <c r="F13" s="264"/>
      <c r="G13" s="117">
        <v>7</v>
      </c>
      <c r="H13" s="119">
        <v>0</v>
      </c>
      <c r="I13" s="119">
        <v>0</v>
      </c>
      <c r="J13" s="119">
        <v>0</v>
      </c>
      <c r="K13" s="119">
        <v>0</v>
      </c>
      <c r="L13" s="119">
        <v>0</v>
      </c>
      <c r="M13" s="119">
        <v>0</v>
      </c>
      <c r="N13" s="119">
        <v>0</v>
      </c>
      <c r="O13" s="120">
        <v>-323739</v>
      </c>
      <c r="P13" s="119">
        <v>0</v>
      </c>
      <c r="Q13" s="119">
        <v>0</v>
      </c>
      <c r="R13" s="119">
        <v>0</v>
      </c>
      <c r="S13" s="119">
        <v>0</v>
      </c>
      <c r="T13" s="119">
        <v>0</v>
      </c>
      <c r="U13" s="120">
        <v>0</v>
      </c>
      <c r="V13" s="120">
        <v>323739</v>
      </c>
      <c r="W13" s="120">
        <v>0</v>
      </c>
      <c r="X13" s="122">
        <f t="shared" si="4"/>
        <v>0</v>
      </c>
      <c r="Y13" s="120">
        <v>0</v>
      </c>
      <c r="Z13" s="122">
        <f t="shared" si="3"/>
        <v>0</v>
      </c>
    </row>
    <row r="14" spans="1:26" ht="39" customHeight="1" x14ac:dyDescent="0.25">
      <c r="A14" s="264" t="s">
        <v>401</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4" t="s">
        <v>273</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-491980</v>
      </c>
      <c r="W19" s="120">
        <v>0</v>
      </c>
      <c r="X19" s="122">
        <f t="shared" si="4"/>
        <v>-491980</v>
      </c>
      <c r="Y19" s="120">
        <v>0</v>
      </c>
      <c r="Z19" s="122">
        <f t="shared" si="3"/>
        <v>-491980</v>
      </c>
    </row>
    <row r="20" spans="1:26" x14ac:dyDescent="0.25">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4" t="s">
        <v>402</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4" t="s">
        <v>403</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4" t="s">
        <v>404</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4" t="s">
        <v>275</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4" t="s">
        <v>405</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4" t="s">
        <v>413</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4" t="s">
        <v>406</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4" t="s">
        <v>407</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1186497</v>
      </c>
      <c r="W28" s="120">
        <v>-1186497</v>
      </c>
      <c r="X28" s="122">
        <f t="shared" si="4"/>
        <v>0</v>
      </c>
      <c r="Y28" s="120">
        <v>0</v>
      </c>
      <c r="Z28" s="122">
        <f t="shared" si="3"/>
        <v>0</v>
      </c>
    </row>
    <row r="29" spans="1:26" ht="12.75" customHeight="1" x14ac:dyDescent="0.25">
      <c r="A29" s="264" t="s">
        <v>408</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5" t="s">
        <v>409</v>
      </c>
      <c r="B30" s="265"/>
      <c r="C30" s="265"/>
      <c r="D30" s="265"/>
      <c r="E30" s="265"/>
      <c r="F30" s="265"/>
      <c r="G30" s="118">
        <v>24</v>
      </c>
      <c r="H30" s="122">
        <f>SUM(H10:H29)</f>
        <v>14814630</v>
      </c>
      <c r="I30" s="122">
        <f t="shared" ref="I30:Z30" si="5">SUM(I10:I29)</f>
        <v>-33895</v>
      </c>
      <c r="J30" s="122">
        <f t="shared" si="5"/>
        <v>0</v>
      </c>
      <c r="K30" s="122">
        <f t="shared" si="5"/>
        <v>191958</v>
      </c>
      <c r="L30" s="122">
        <f t="shared" si="5"/>
        <v>483564</v>
      </c>
      <c r="M30" s="122">
        <f t="shared" si="5"/>
        <v>0</v>
      </c>
      <c r="N30" s="122">
        <f t="shared" si="5"/>
        <v>0</v>
      </c>
      <c r="O30" s="122">
        <f t="shared" si="5"/>
        <v>1867916.5</v>
      </c>
      <c r="P30" s="122">
        <f t="shared" si="5"/>
        <v>133711</v>
      </c>
      <c r="Q30" s="122">
        <f t="shared" si="5"/>
        <v>0</v>
      </c>
      <c r="R30" s="122">
        <f t="shared" si="5"/>
        <v>0</v>
      </c>
      <c r="S30" s="122">
        <f t="shared" si="5"/>
        <v>0</v>
      </c>
      <c r="T30" s="122">
        <f t="shared" si="5"/>
        <v>63428.5</v>
      </c>
      <c r="U30" s="122">
        <f t="shared" si="5"/>
        <v>0</v>
      </c>
      <c r="V30" s="122">
        <f t="shared" si="5"/>
        <v>-12923527</v>
      </c>
      <c r="W30" s="122">
        <f t="shared" si="5"/>
        <v>953810</v>
      </c>
      <c r="X30" s="122">
        <f>SUM(X10:X29)</f>
        <v>4584468</v>
      </c>
      <c r="Y30" s="122">
        <f t="shared" si="5"/>
        <v>62288</v>
      </c>
      <c r="Z30" s="122">
        <f t="shared" si="5"/>
        <v>4646756</v>
      </c>
    </row>
    <row r="31" spans="1:26" x14ac:dyDescent="0.25">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5">
      <c r="A32" s="276" t="s">
        <v>277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-323739</v>
      </c>
      <c r="P32" s="122">
        <f t="shared" si="6"/>
        <v>0</v>
      </c>
      <c r="Q32" s="122">
        <f t="shared" si="6"/>
        <v>0</v>
      </c>
      <c r="R32" s="122">
        <f t="shared" si="6"/>
        <v>0</v>
      </c>
      <c r="S32" s="122">
        <f t="shared" ref="S32:T32" si="7">SUM(S12:S20)</f>
        <v>0</v>
      </c>
      <c r="T32" s="122">
        <f t="shared" si="7"/>
        <v>3465</v>
      </c>
      <c r="U32" s="122">
        <f t="shared" ref="U32" si="8">SUM(U12:U20)</f>
        <v>0</v>
      </c>
      <c r="V32" s="122">
        <f t="shared" si="6"/>
        <v>-168241</v>
      </c>
      <c r="W32" s="122">
        <f t="shared" si="6"/>
        <v>0</v>
      </c>
      <c r="X32" s="122">
        <f>SUM(X12:X20)</f>
        <v>-488515</v>
      </c>
      <c r="Y32" s="122">
        <f t="shared" si="6"/>
        <v>0</v>
      </c>
      <c r="Z32" s="122">
        <f t="shared" si="6"/>
        <v>-488515</v>
      </c>
    </row>
    <row r="33" spans="1:26" ht="31.5" customHeight="1" x14ac:dyDescent="0.25">
      <c r="A33" s="276" t="s">
        <v>410</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-323739</v>
      </c>
      <c r="P33" s="122">
        <f t="shared" si="9"/>
        <v>0</v>
      </c>
      <c r="Q33" s="122">
        <f t="shared" si="9"/>
        <v>0</v>
      </c>
      <c r="R33" s="122">
        <f t="shared" si="9"/>
        <v>0</v>
      </c>
      <c r="S33" s="122">
        <f t="shared" ref="S33:T33" si="10">S11+S32</f>
        <v>0</v>
      </c>
      <c r="T33" s="122">
        <f t="shared" si="10"/>
        <v>3465</v>
      </c>
      <c r="U33" s="122">
        <f t="shared" ref="U33" si="11">U11+U32</f>
        <v>0</v>
      </c>
      <c r="V33" s="122">
        <f t="shared" si="9"/>
        <v>-168241</v>
      </c>
      <c r="W33" s="122">
        <f t="shared" si="9"/>
        <v>953810</v>
      </c>
      <c r="X33" s="122">
        <f>X11+X32</f>
        <v>465295</v>
      </c>
      <c r="Y33" s="122">
        <f t="shared" si="9"/>
        <v>-1795</v>
      </c>
      <c r="Z33" s="122">
        <f t="shared" si="9"/>
        <v>463500</v>
      </c>
    </row>
    <row r="34" spans="1:26" ht="30.75" customHeight="1" x14ac:dyDescent="0.25">
      <c r="A34" s="276" t="s">
        <v>411</v>
      </c>
      <c r="B34" s="276"/>
      <c r="C34" s="276"/>
      <c r="D34" s="276"/>
      <c r="E34" s="276"/>
      <c r="F34" s="276"/>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1186497</v>
      </c>
      <c r="W34" s="122">
        <f t="shared" si="12"/>
        <v>-1186497</v>
      </c>
      <c r="X34" s="122">
        <f>SUM(X21:X29)</f>
        <v>0</v>
      </c>
      <c r="Y34" s="122">
        <f t="shared" si="12"/>
        <v>0</v>
      </c>
      <c r="Z34" s="122">
        <f t="shared" si="12"/>
        <v>0</v>
      </c>
    </row>
    <row r="35" spans="1:26" x14ac:dyDescent="0.25">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5">
      <c r="A36" s="275" t="s">
        <v>298</v>
      </c>
      <c r="B36" s="275"/>
      <c r="C36" s="275"/>
      <c r="D36" s="275"/>
      <c r="E36" s="275"/>
      <c r="F36" s="275"/>
      <c r="G36" s="117">
        <v>28</v>
      </c>
      <c r="H36" s="120">
        <f>H30</f>
        <v>14814630</v>
      </c>
      <c r="I36" s="120">
        <f t="shared" ref="I36:Y36" si="15">I30</f>
        <v>-33895</v>
      </c>
      <c r="J36" s="120">
        <f t="shared" si="15"/>
        <v>0</v>
      </c>
      <c r="K36" s="120">
        <f t="shared" si="15"/>
        <v>191958</v>
      </c>
      <c r="L36" s="120">
        <f t="shared" si="15"/>
        <v>483564</v>
      </c>
      <c r="M36" s="120">
        <f t="shared" si="15"/>
        <v>0</v>
      </c>
      <c r="N36" s="120">
        <f t="shared" si="15"/>
        <v>0</v>
      </c>
      <c r="O36" s="120">
        <f t="shared" si="15"/>
        <v>1867916.5</v>
      </c>
      <c r="P36" s="120">
        <f t="shared" si="15"/>
        <v>133711</v>
      </c>
      <c r="Q36" s="120">
        <f t="shared" si="15"/>
        <v>0</v>
      </c>
      <c r="R36" s="120">
        <f t="shared" si="15"/>
        <v>0</v>
      </c>
      <c r="S36" s="120">
        <f t="shared" si="15"/>
        <v>0</v>
      </c>
      <c r="T36" s="120">
        <f t="shared" si="15"/>
        <v>63428.5</v>
      </c>
      <c r="U36" s="120">
        <f t="shared" si="15"/>
        <v>0</v>
      </c>
      <c r="V36" s="120">
        <f t="shared" si="15"/>
        <v>-12923527</v>
      </c>
      <c r="W36" s="120">
        <f t="shared" si="15"/>
        <v>953810</v>
      </c>
      <c r="X36" s="121">
        <f>H36+I36+J36+K36-L36+M36+N36+O36+P36+Q36+R36+V36+W36+S36+T36+U36</f>
        <v>4584468</v>
      </c>
      <c r="Y36" s="120">
        <f t="shared" si="15"/>
        <v>62288</v>
      </c>
      <c r="Z36" s="121">
        <f t="shared" ref="Z36:Z38" si="16">X36+Y36</f>
        <v>4646756</v>
      </c>
    </row>
    <row r="37" spans="1:26" ht="12.75" customHeight="1" x14ac:dyDescent="0.25">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7">H37+I37+J37+K37-L37+M37+N37+O37+P37+Q37+R37+V37+W37+S37+T37+U37</f>
        <v>0</v>
      </c>
      <c r="Y37" s="120">
        <v>0</v>
      </c>
      <c r="Z37" s="121">
        <f t="shared" si="16"/>
        <v>0</v>
      </c>
    </row>
    <row r="38" spans="1:26" ht="12.75" customHeight="1" x14ac:dyDescent="0.25">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7"/>
        <v>0</v>
      </c>
      <c r="Y38" s="120">
        <v>0</v>
      </c>
      <c r="Z38" s="121">
        <f t="shared" si="16"/>
        <v>0</v>
      </c>
    </row>
    <row r="39" spans="1:26" ht="25.5" customHeight="1" x14ac:dyDescent="0.25">
      <c r="A39" s="265" t="s">
        <v>412</v>
      </c>
      <c r="B39" s="265"/>
      <c r="C39" s="265"/>
      <c r="D39" s="265"/>
      <c r="E39" s="265"/>
      <c r="F39" s="265"/>
      <c r="G39" s="118">
        <v>31</v>
      </c>
      <c r="H39" s="122">
        <f>H36+H37+H38</f>
        <v>14814630</v>
      </c>
      <c r="I39" s="122">
        <f t="shared" ref="I39:Z39" si="18">I36+I37+I38</f>
        <v>-33895</v>
      </c>
      <c r="J39" s="122">
        <f t="shared" si="18"/>
        <v>0</v>
      </c>
      <c r="K39" s="122">
        <f t="shared" si="18"/>
        <v>191958</v>
      </c>
      <c r="L39" s="122">
        <f t="shared" si="18"/>
        <v>483564</v>
      </c>
      <c r="M39" s="122">
        <f t="shared" si="18"/>
        <v>0</v>
      </c>
      <c r="N39" s="122">
        <f t="shared" si="18"/>
        <v>0</v>
      </c>
      <c r="O39" s="122">
        <f t="shared" si="18"/>
        <v>1867916.5</v>
      </c>
      <c r="P39" s="122">
        <f t="shared" si="18"/>
        <v>133711</v>
      </c>
      <c r="Q39" s="122">
        <f t="shared" si="18"/>
        <v>0</v>
      </c>
      <c r="R39" s="122">
        <f t="shared" si="18"/>
        <v>0</v>
      </c>
      <c r="S39" s="122">
        <f t="shared" si="18"/>
        <v>0</v>
      </c>
      <c r="T39" s="122">
        <f t="shared" si="18"/>
        <v>63428.5</v>
      </c>
      <c r="U39" s="122">
        <f t="shared" si="18"/>
        <v>0</v>
      </c>
      <c r="V39" s="122">
        <f t="shared" si="18"/>
        <v>-12923527</v>
      </c>
      <c r="W39" s="122">
        <f t="shared" si="18"/>
        <v>953810</v>
      </c>
      <c r="X39" s="122">
        <f>X36+X37+X38</f>
        <v>4584468</v>
      </c>
      <c r="Y39" s="122">
        <f t="shared" si="18"/>
        <v>62288</v>
      </c>
      <c r="Z39" s="122">
        <f t="shared" si="18"/>
        <v>4646756</v>
      </c>
    </row>
    <row r="40" spans="1:26" ht="12.75" customHeight="1" x14ac:dyDescent="0.25">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f>Bilanca!I95</f>
        <v>-75455</v>
      </c>
      <c r="X40" s="121">
        <f>H40+I40+J40+K40-L40+M40+N40+O40+P40+Q40+R40+V40+W40+S40+T40+U40</f>
        <v>-75455</v>
      </c>
      <c r="Y40" s="120">
        <v>0</v>
      </c>
      <c r="Z40" s="121">
        <f t="shared" ref="Z40:Z58" si="19">X40+Y40</f>
        <v>-75455</v>
      </c>
    </row>
    <row r="41" spans="1:26" ht="12.75" customHeight="1" x14ac:dyDescent="0.25">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f>Bilanca!I90-Bilanca!H90</f>
        <v>-728</v>
      </c>
      <c r="U41" s="120">
        <v>0</v>
      </c>
      <c r="V41" s="119">
        <v>0</v>
      </c>
      <c r="W41" s="119">
        <v>0</v>
      </c>
      <c r="X41" s="121">
        <f t="shared" ref="X41:X58" si="20">H41+I41+J41+K41-L41+M41+N41+O41+P41+Q41+R41+V41+W41+S41+T41+U41</f>
        <v>-728</v>
      </c>
      <c r="Y41" s="120">
        <v>0</v>
      </c>
      <c r="Z41" s="121">
        <f t="shared" si="19"/>
        <v>-728</v>
      </c>
    </row>
    <row r="42" spans="1:26" ht="27" customHeight="1" x14ac:dyDescent="0.25">
      <c r="A42" s="264" t="s">
        <v>279</v>
      </c>
      <c r="B42" s="264"/>
      <c r="C42" s="264"/>
      <c r="D42" s="264"/>
      <c r="E42" s="264"/>
      <c r="F42" s="264"/>
      <c r="G42" s="117">
        <v>34</v>
      </c>
      <c r="H42" s="119">
        <v>0</v>
      </c>
      <c r="I42" s="119">
        <v>0</v>
      </c>
      <c r="J42" s="119">
        <v>0</v>
      </c>
      <c r="K42" s="119">
        <v>0</v>
      </c>
      <c r="L42" s="119">
        <v>0</v>
      </c>
      <c r="M42" s="119">
        <v>0</v>
      </c>
      <c r="N42" s="119">
        <v>0</v>
      </c>
      <c r="O42" s="120">
        <f>Bilanca!I84-Bilanca!H84</f>
        <v>-161869</v>
      </c>
      <c r="P42" s="119">
        <v>0</v>
      </c>
      <c r="Q42" s="119">
        <v>0</v>
      </c>
      <c r="R42" s="119">
        <v>0</v>
      </c>
      <c r="S42" s="119">
        <v>0</v>
      </c>
      <c r="T42" s="119">
        <v>0</v>
      </c>
      <c r="U42" s="120">
        <v>0</v>
      </c>
      <c r="V42" s="120">
        <f>-O42</f>
        <v>161869</v>
      </c>
      <c r="W42" s="120">
        <v>0</v>
      </c>
      <c r="X42" s="121">
        <f t="shared" si="20"/>
        <v>0</v>
      </c>
      <c r="Y42" s="120">
        <v>0</v>
      </c>
      <c r="Z42" s="121">
        <f t="shared" si="19"/>
        <v>0</v>
      </c>
    </row>
    <row r="43" spans="1:26" ht="20.25" customHeight="1" x14ac:dyDescent="0.25">
      <c r="A43" s="264" t="s">
        <v>401</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20"/>
        <v>0</v>
      </c>
      <c r="Y43" s="120">
        <v>0</v>
      </c>
      <c r="Z43" s="121">
        <f t="shared" si="19"/>
        <v>0</v>
      </c>
    </row>
    <row r="44" spans="1:26" ht="21" customHeight="1" x14ac:dyDescent="0.25">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20"/>
        <v>0</v>
      </c>
      <c r="Y44" s="120">
        <v>0</v>
      </c>
      <c r="Z44" s="121">
        <f t="shared" si="19"/>
        <v>0</v>
      </c>
    </row>
    <row r="45" spans="1:26" ht="29.25" customHeight="1" x14ac:dyDescent="0.25">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20"/>
        <v>0</v>
      </c>
      <c r="Y45" s="120">
        <v>0</v>
      </c>
      <c r="Z45" s="121">
        <f t="shared" si="19"/>
        <v>0</v>
      </c>
    </row>
    <row r="46" spans="1:26" ht="21" customHeight="1" x14ac:dyDescent="0.25">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20"/>
        <v>0</v>
      </c>
      <c r="Y46" s="120">
        <v>0</v>
      </c>
      <c r="Z46" s="121">
        <f t="shared" si="19"/>
        <v>0</v>
      </c>
    </row>
    <row r="47" spans="1:26" ht="12.75" customHeight="1" x14ac:dyDescent="0.25">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20"/>
        <v>0</v>
      </c>
      <c r="Y47" s="120">
        <v>0</v>
      </c>
      <c r="Z47" s="121">
        <f t="shared" si="19"/>
        <v>0</v>
      </c>
    </row>
    <row r="48" spans="1:26" ht="12.75" customHeight="1" x14ac:dyDescent="0.25">
      <c r="A48" s="264" t="s">
        <v>273</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-80524</v>
      </c>
      <c r="W48" s="120">
        <v>0</v>
      </c>
      <c r="X48" s="121">
        <f t="shared" si="20"/>
        <v>-80524</v>
      </c>
      <c r="Y48" s="120">
        <v>0</v>
      </c>
      <c r="Z48" s="121">
        <f t="shared" si="19"/>
        <v>-80524</v>
      </c>
    </row>
    <row r="49" spans="1:26" ht="12.75" customHeight="1" x14ac:dyDescent="0.25">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20"/>
        <v>0</v>
      </c>
      <c r="Y49" s="120">
        <v>0</v>
      </c>
      <c r="Z49" s="121">
        <f t="shared" si="19"/>
        <v>0</v>
      </c>
    </row>
    <row r="50" spans="1:26" ht="24" customHeight="1" x14ac:dyDescent="0.25">
      <c r="A50" s="264" t="s">
        <v>402</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20"/>
        <v>0</v>
      </c>
      <c r="Y50" s="120">
        <v>0</v>
      </c>
      <c r="Z50" s="121">
        <f t="shared" si="19"/>
        <v>0</v>
      </c>
    </row>
    <row r="51" spans="1:26" ht="26.25" customHeight="1" x14ac:dyDescent="0.25">
      <c r="A51" s="264" t="s">
        <v>403</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20"/>
        <v>0</v>
      </c>
      <c r="Y51" s="120">
        <v>0</v>
      </c>
      <c r="Z51" s="121">
        <f t="shared" si="19"/>
        <v>0</v>
      </c>
    </row>
    <row r="52" spans="1:26" ht="22.5" customHeight="1" x14ac:dyDescent="0.25">
      <c r="A52" s="264" t="s">
        <v>404</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20"/>
        <v>0</v>
      </c>
      <c r="Y52" s="120">
        <v>0</v>
      </c>
      <c r="Z52" s="121">
        <f t="shared" si="19"/>
        <v>0</v>
      </c>
    </row>
    <row r="53" spans="1:26" ht="12.75" customHeight="1" x14ac:dyDescent="0.25">
      <c r="A53" s="264" t="s">
        <v>275</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20"/>
        <v>0</v>
      </c>
      <c r="Y53" s="120">
        <v>0</v>
      </c>
      <c r="Z53" s="121">
        <f t="shared" si="19"/>
        <v>0</v>
      </c>
    </row>
    <row r="54" spans="1:26" ht="12.75" customHeight="1" x14ac:dyDescent="0.25">
      <c r="A54" s="264" t="s">
        <v>405</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20"/>
        <v>0</v>
      </c>
      <c r="Y54" s="120">
        <v>0</v>
      </c>
      <c r="Z54" s="121">
        <f t="shared" si="19"/>
        <v>0</v>
      </c>
    </row>
    <row r="55" spans="1:26" ht="12.75" customHeight="1" x14ac:dyDescent="0.25">
      <c r="A55" s="264" t="s">
        <v>413</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20"/>
        <v>0</v>
      </c>
      <c r="Y55" s="120">
        <v>0</v>
      </c>
      <c r="Z55" s="121">
        <f t="shared" si="19"/>
        <v>0</v>
      </c>
    </row>
    <row r="56" spans="1:26" ht="12.75" customHeight="1" x14ac:dyDescent="0.25">
      <c r="A56" s="264" t="s">
        <v>406</v>
      </c>
      <c r="B56" s="264"/>
      <c r="C56" s="264"/>
      <c r="D56" s="264"/>
      <c r="E56" s="264"/>
      <c r="F56" s="26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20"/>
        <v>0</v>
      </c>
      <c r="Y56" s="120">
        <v>0</v>
      </c>
      <c r="Z56" s="121">
        <f t="shared" si="19"/>
        <v>0</v>
      </c>
    </row>
    <row r="57" spans="1:26" ht="12.75" customHeight="1" x14ac:dyDescent="0.25">
      <c r="A57" s="264" t="s">
        <v>414</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f>W36</f>
        <v>953810</v>
      </c>
      <c r="W57" s="120">
        <f>-V57</f>
        <v>-953810</v>
      </c>
      <c r="X57" s="121">
        <f t="shared" si="20"/>
        <v>0</v>
      </c>
      <c r="Y57" s="120">
        <v>0</v>
      </c>
      <c r="Z57" s="121">
        <f t="shared" si="19"/>
        <v>0</v>
      </c>
    </row>
    <row r="58" spans="1:26" ht="12.75" customHeight="1" x14ac:dyDescent="0.25">
      <c r="A58" s="264" t="s">
        <v>408</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20"/>
        <v>0</v>
      </c>
      <c r="Y58" s="120">
        <v>0</v>
      </c>
      <c r="Z58" s="121">
        <f t="shared" si="19"/>
        <v>0</v>
      </c>
    </row>
    <row r="59" spans="1:26" ht="25.5" customHeight="1" x14ac:dyDescent="0.25">
      <c r="A59" s="265" t="s">
        <v>415</v>
      </c>
      <c r="B59" s="265"/>
      <c r="C59" s="265"/>
      <c r="D59" s="265"/>
      <c r="E59" s="265"/>
      <c r="F59" s="265"/>
      <c r="G59" s="118">
        <v>51</v>
      </c>
      <c r="H59" s="122">
        <f>SUM(H39:H58)</f>
        <v>14814630</v>
      </c>
      <c r="I59" s="122">
        <f t="shared" ref="I59:Z59" si="21">SUM(I39:I58)</f>
        <v>-33895</v>
      </c>
      <c r="J59" s="122">
        <f t="shared" si="21"/>
        <v>0</v>
      </c>
      <c r="K59" s="122">
        <f t="shared" si="21"/>
        <v>191958</v>
      </c>
      <c r="L59" s="122">
        <f t="shared" si="21"/>
        <v>483564</v>
      </c>
      <c r="M59" s="122">
        <f t="shared" si="21"/>
        <v>0</v>
      </c>
      <c r="N59" s="122">
        <f t="shared" si="21"/>
        <v>0</v>
      </c>
      <c r="O59" s="122">
        <f t="shared" si="21"/>
        <v>1706047.5</v>
      </c>
      <c r="P59" s="122">
        <f t="shared" si="21"/>
        <v>133711</v>
      </c>
      <c r="Q59" s="122">
        <f t="shared" si="21"/>
        <v>0</v>
      </c>
      <c r="R59" s="122">
        <f t="shared" si="21"/>
        <v>0</v>
      </c>
      <c r="S59" s="122">
        <f t="shared" si="21"/>
        <v>0</v>
      </c>
      <c r="T59" s="122">
        <f t="shared" si="21"/>
        <v>62700.5</v>
      </c>
      <c r="U59" s="122">
        <f t="shared" si="21"/>
        <v>0</v>
      </c>
      <c r="V59" s="122">
        <f t="shared" si="21"/>
        <v>-11888372</v>
      </c>
      <c r="W59" s="122">
        <f t="shared" si="21"/>
        <v>-75455</v>
      </c>
      <c r="X59" s="122">
        <f>SUM(X39:X58)</f>
        <v>4427761</v>
      </c>
      <c r="Y59" s="122">
        <f t="shared" si="21"/>
        <v>62288</v>
      </c>
      <c r="Z59" s="122">
        <f t="shared" si="21"/>
        <v>4490049</v>
      </c>
    </row>
    <row r="60" spans="1:26" x14ac:dyDescent="0.25">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5">
      <c r="A61" s="276" t="s">
        <v>416</v>
      </c>
      <c r="B61" s="276"/>
      <c r="C61" s="276"/>
      <c r="D61" s="276"/>
      <c r="E61" s="276"/>
      <c r="F61" s="276"/>
      <c r="G61" s="118">
        <v>52</v>
      </c>
      <c r="H61" s="121">
        <f>SUM(H41:H49)</f>
        <v>0</v>
      </c>
      <c r="I61" s="121">
        <f t="shared" ref="I61:Z61" si="22">SUM(I41:I49)</f>
        <v>0</v>
      </c>
      <c r="J61" s="121">
        <f t="shared" si="22"/>
        <v>0</v>
      </c>
      <c r="K61" s="121">
        <f t="shared" si="22"/>
        <v>0</v>
      </c>
      <c r="L61" s="121">
        <f t="shared" si="22"/>
        <v>0</v>
      </c>
      <c r="M61" s="121">
        <f t="shared" si="22"/>
        <v>0</v>
      </c>
      <c r="N61" s="121">
        <f t="shared" si="22"/>
        <v>0</v>
      </c>
      <c r="O61" s="121">
        <f t="shared" si="22"/>
        <v>-161869</v>
      </c>
      <c r="P61" s="121">
        <f t="shared" si="22"/>
        <v>0</v>
      </c>
      <c r="Q61" s="121">
        <f t="shared" si="22"/>
        <v>0</v>
      </c>
      <c r="R61" s="121">
        <f t="shared" si="22"/>
        <v>0</v>
      </c>
      <c r="S61" s="121">
        <f t="shared" ref="S61:T61" si="23">SUM(S41:S49)</f>
        <v>0</v>
      </c>
      <c r="T61" s="121">
        <f t="shared" si="23"/>
        <v>-728</v>
      </c>
      <c r="U61" s="121">
        <f t="shared" ref="U61" si="24">SUM(U41:U49)</f>
        <v>0</v>
      </c>
      <c r="V61" s="121">
        <f t="shared" si="22"/>
        <v>81345</v>
      </c>
      <c r="W61" s="121">
        <f t="shared" si="22"/>
        <v>0</v>
      </c>
      <c r="X61" s="121">
        <f>SUM(X41:X49)</f>
        <v>-81252</v>
      </c>
      <c r="Y61" s="121">
        <f t="shared" si="22"/>
        <v>0</v>
      </c>
      <c r="Z61" s="121">
        <f t="shared" si="22"/>
        <v>-81252</v>
      </c>
    </row>
    <row r="62" spans="1:26" ht="27.75" customHeight="1" x14ac:dyDescent="0.25">
      <c r="A62" s="276" t="s">
        <v>417</v>
      </c>
      <c r="B62" s="276"/>
      <c r="C62" s="276"/>
      <c r="D62" s="276"/>
      <c r="E62" s="276"/>
      <c r="F62" s="276"/>
      <c r="G62" s="118">
        <v>53</v>
      </c>
      <c r="H62" s="121">
        <f>H40+H61</f>
        <v>0</v>
      </c>
      <c r="I62" s="121">
        <f t="shared" ref="I62:Z62" si="25">I40+I61</f>
        <v>0</v>
      </c>
      <c r="J62" s="121">
        <f t="shared" si="25"/>
        <v>0</v>
      </c>
      <c r="K62" s="121">
        <f t="shared" si="25"/>
        <v>0</v>
      </c>
      <c r="L62" s="121">
        <f t="shared" si="25"/>
        <v>0</v>
      </c>
      <c r="M62" s="121">
        <f t="shared" si="25"/>
        <v>0</v>
      </c>
      <c r="N62" s="121">
        <f t="shared" si="25"/>
        <v>0</v>
      </c>
      <c r="O62" s="121">
        <f t="shared" si="25"/>
        <v>-161869</v>
      </c>
      <c r="P62" s="121">
        <f t="shared" si="25"/>
        <v>0</v>
      </c>
      <c r="Q62" s="121">
        <f t="shared" si="25"/>
        <v>0</v>
      </c>
      <c r="R62" s="121">
        <f t="shared" si="25"/>
        <v>0</v>
      </c>
      <c r="S62" s="121">
        <f t="shared" ref="S62:T62" si="26">S40+S61</f>
        <v>0</v>
      </c>
      <c r="T62" s="121">
        <f t="shared" si="26"/>
        <v>-728</v>
      </c>
      <c r="U62" s="121">
        <f t="shared" ref="U62" si="27">U40+U61</f>
        <v>0</v>
      </c>
      <c r="V62" s="121">
        <f t="shared" si="25"/>
        <v>81345</v>
      </c>
      <c r="W62" s="121">
        <f t="shared" si="25"/>
        <v>-75455</v>
      </c>
      <c r="X62" s="121">
        <f>X40+X61</f>
        <v>-156707</v>
      </c>
      <c r="Y62" s="121">
        <f t="shared" si="25"/>
        <v>0</v>
      </c>
      <c r="Z62" s="121">
        <f t="shared" si="25"/>
        <v>-156707</v>
      </c>
    </row>
    <row r="63" spans="1:26" ht="29.25" customHeight="1" x14ac:dyDescent="0.25">
      <c r="A63" s="276" t="s">
        <v>418</v>
      </c>
      <c r="B63" s="276"/>
      <c r="C63" s="276"/>
      <c r="D63" s="276"/>
      <c r="E63" s="276"/>
      <c r="F63" s="276"/>
      <c r="G63" s="118">
        <v>54</v>
      </c>
      <c r="H63" s="121">
        <f>SUM(H50:H58)</f>
        <v>0</v>
      </c>
      <c r="I63" s="121">
        <f t="shared" ref="I63:Z63" si="28">SUM(I50:I58)</f>
        <v>0</v>
      </c>
      <c r="J63" s="121">
        <f t="shared" si="28"/>
        <v>0</v>
      </c>
      <c r="K63" s="121">
        <f t="shared" si="28"/>
        <v>0</v>
      </c>
      <c r="L63" s="121">
        <f t="shared" si="28"/>
        <v>0</v>
      </c>
      <c r="M63" s="121">
        <f t="shared" si="28"/>
        <v>0</v>
      </c>
      <c r="N63" s="121">
        <f t="shared" si="28"/>
        <v>0</v>
      </c>
      <c r="O63" s="121">
        <f t="shared" si="28"/>
        <v>0</v>
      </c>
      <c r="P63" s="121">
        <f t="shared" si="28"/>
        <v>0</v>
      </c>
      <c r="Q63" s="121">
        <f t="shared" si="28"/>
        <v>0</v>
      </c>
      <c r="R63" s="121">
        <f t="shared" si="28"/>
        <v>0</v>
      </c>
      <c r="S63" s="121">
        <f t="shared" ref="S63:T63" si="29">SUM(S50:S58)</f>
        <v>0</v>
      </c>
      <c r="T63" s="121">
        <f t="shared" si="29"/>
        <v>0</v>
      </c>
      <c r="U63" s="121">
        <f t="shared" ref="U63" si="30">SUM(U50:U58)</f>
        <v>0</v>
      </c>
      <c r="V63" s="121">
        <f t="shared" si="28"/>
        <v>953810</v>
      </c>
      <c r="W63" s="121">
        <f t="shared" si="28"/>
        <v>-953810</v>
      </c>
      <c r="X63" s="121">
        <f>SUM(X50:X58)</f>
        <v>0</v>
      </c>
      <c r="Y63" s="121">
        <f t="shared" si="28"/>
        <v>0</v>
      </c>
      <c r="Z63" s="121">
        <f t="shared" si="28"/>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activeCell="L23" sqref="L23"/>
    </sheetView>
  </sheetViews>
  <sheetFormatPr defaultRowHeight="13.2" x14ac:dyDescent="0.25"/>
  <cols>
    <col min="9" max="9" width="220.109375" customWidth="1"/>
  </cols>
  <sheetData>
    <row r="1" spans="1:9" ht="12.75" customHeight="1" x14ac:dyDescent="0.25">
      <c r="A1" s="277" t="s">
        <v>465</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320.25" customHeight="1" x14ac:dyDescent="0.25">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Dmitrii Kiselev</cp:lastModifiedBy>
  <cp:lastPrinted>2026-07-23T07:32:13Z</cp:lastPrinted>
  <dcterms:created xsi:type="dcterms:W3CDTF">2008-10-17T11:51:54Z</dcterms:created>
  <dcterms:modified xsi:type="dcterms:W3CDTF">2026-07-27T05:40:15Z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