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 yWindow="-12" windowWidth="23256" windowHeight="6192" activeTab="4"/>
  </bookViews>
  <sheets>
    <sheet name="Opći podaci" sheetId="25" r:id="rId1"/>
    <sheet name="Bilanca" sheetId="18" r:id="rId2"/>
    <sheet name="RDG" sheetId="26" r:id="rId3"/>
    <sheet name="NT_I" sheetId="20" r:id="rId4"/>
    <sheet name="NT_D" sheetId="21" r:id="rId5"/>
    <sheet name="PK" sheetId="22" r:id="rId6"/>
    <sheet name="Bilješke" sheetId="24" state="hidden"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8" i="26" s="1"/>
  <c r="J64" i="26"/>
  <c r="I63" i="26"/>
  <c r="I64" i="26"/>
  <c r="I62" i="26"/>
  <c r="I68" i="26" s="1"/>
  <c r="H62" i="26"/>
  <c r="H66" i="26" s="1"/>
  <c r="H63" i="26"/>
  <c r="H64" i="26"/>
  <c r="I51" i="21"/>
  <c r="I53" i="21" s="1"/>
  <c r="H51" i="21"/>
  <c r="H53" i="21" s="1"/>
  <c r="H67" i="26"/>
  <c r="K68" i="26" l="1"/>
  <c r="K66" i="26"/>
  <c r="J67" i="26"/>
  <c r="J66" i="26"/>
  <c r="I66" i="26"/>
  <c r="I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<sst xmlns="http://schemas.openxmlformats.org/spreadsheetml/2006/main" count="536" uniqueCount="472">
  <si>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</si>
  <si>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</si>
  <si>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</si>
  <si>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</si>
  <si>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</si>
  <si>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</si>
  <si>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</si>
  <si>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</si>
  <si>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</si>
  <si>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</si>
  <si>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</si>
  <si>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</si>
  <si>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</si>
  <si>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</si>
  <si>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</si>
  <si>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</si>
  <si>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</si>
  <si>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</si>
  <si>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</si>
  <si>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</si>
  <si>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</si>
  <si>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</si>
  <si>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</si>
  <si>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</si>
  <si>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</si>
  <si>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</si>
  <si>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</si>
  <si>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</si>
  <si>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</si>
  <si>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</si>
  <si>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</si>
  <si>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</si>
  <si>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</si>
  <si>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</si>
  <si>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</si>
  <si>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</si>
  <si>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</si>
  <si>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</si>
  <si>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</si>
  <si>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</si>
  <si>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</si>
  <si>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</si>
  <si>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</si>
  <si>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</si>
  <si>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</si>
  <si>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</si>
  <si>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</si>
  <si>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</si>
  <si>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</si>
  <si>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</si>
  <si>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</si>
  <si>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</si>
  <si>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</si>
  <si>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</si>
  <si>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</si>
  <si>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</si>
  <si>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</si>
  <si>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</si>
  <si>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</si>
  <si>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</si>
  <si>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</si>
  <si>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</si>
  <si>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</si>
  <si>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</si>
  <si>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</si>
  <si>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</si>
  <si>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</si>
  <si>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</si>
  <si>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</si>
  <si>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</si>
  <si>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</si>
  <si>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</si>
  <si>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</si>
  <si>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</si>
  <si>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</si>
  <si>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</si>
  <si>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</si>
  <si>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</si>
  <si>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</si>
  <si>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</si>
  <si>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</si>
  <si>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</si>
  <si>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</si>
  <si>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</si>
  <si>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</si>
  <si>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</si>
  <si>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</si>
  <si>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</si>
  <si>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</si>
  <si>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</si>
  <si>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</si>
  <si>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</si>
  <si>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</si>
  <si>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</si>
  <si>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</si>
  <si>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</si>
  <si>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</si>
  <si>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</si>
  <si>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</si>
  <si>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</si>
  <si>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</si>
  <si>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</si>
  <si>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</si>
  <si>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</si>
  <si>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</si>
  <si>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</si>
  <si>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</si>
  <si>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</si>
  <si>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</si>
  <si>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</si>
  <si>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</si>
  <si>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</si>
  <si>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</si>
  <si>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</si>
  <si>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</si>
  <si>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</si>
  <si>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</si>
  <si>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</si>
  <si>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</si>
  <si>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</si>
  <si>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</si>
  <si>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</si>
  <si>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</si>
  <si>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</si>
  <si>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</si>
  <si>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</si>
  <si>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</si>
  <si>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</si>
  <si>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</si>
  <si>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</si>
  <si>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</si>
  <si>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</si>
  <si>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</si>
  <si>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</si>
  <si>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</si>
  <si>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</si>
  <si>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</si>
  <si>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</si>
  <si>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</si>
  <si>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</si>
  <si>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</si>
  <si>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</si>
  <si>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</si>
  <si>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</si>
  <si>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</si>
  <si>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</si>
  <si>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</si>
  <si>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</si>
  <si>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</si>
  <si>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</si>
  <si>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</si>
  <si>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</si>
  <si>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</si>
  <si>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</si>
  <si>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</si>
  <si>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</si>
  <si>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</si>
  <si>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</si>
  <si>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</si>
  <si>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</si>
  <si>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</si>
  <si>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</si>
  <si>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</si>
  <si>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</si>
  <si>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</si>
  <si>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</si>
  <si>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</si>
  <si>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</si>
  <si>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</si>
  <si>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</si>
  <si>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</si>
  <si>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</si>
  <si>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</si>
  <si>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</si>
  <si>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</si>
  <si>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</si>
  <si>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</si>
  <si>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</si>
  <si>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</si>
  <si>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</si>
  <si>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</si>
  <si>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</si>
  <si>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</si>
  <si>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</si>
  <si>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</si>
  <si>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</si>
  <si>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</si>
  <si>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</si>
  <si>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</si>
  <si>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</si>
  <si>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</si>
  <si>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</si>
  <si>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</si>
  <si>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</si>
  <si>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</si>
  <si>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</si>
  <si>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</si>
  <si>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</si>
  <si>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</si>
  <si>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</si>
  <si>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</si>
  <si>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</si>
  <si>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</si>
  <si>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</si>
  <si>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</si>
  <si>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</si>
  <si>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</si>
  <si>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</si>
  <si>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</si>
  <si>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</si>
  <si>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</si>
  <si>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</si>
  <si>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</si>
  <si>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</si>
  <si>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</si>
  <si>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</si>
  <si>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</si>
  <si>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</si>
  <si>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</si>
  <si>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</si>
  <si>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</si>
  <si>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</si>
  <si>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</si>
  <si>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</si>
  <si>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</si>
  <si>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</si>
  <si>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</si>
  <si>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</si>
  <si>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</si>
  <si>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</si>
  <si>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</si>
  <si>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</si>
  <si>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</si>
  <si>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</si>
  <si>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</si>
  <si>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</si>
  <si>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</si>
  <si>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</si>
  <si>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</si>
  <si>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</si>
  <si>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</si>
  <si>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</si>
  <si>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</si>
  <si>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</si>
  <si>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</si>
  <si>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</si>
  <si>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</si>
  <si>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</si>
  <si>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</si>
  <si>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</si>
  <si>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</si>
  <si>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</si>
  <si>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</si>
  <si>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</si>
  <si>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</si>
  <si>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</si>
  <si>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</si>
  <si>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</si>
  <si>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</si>
  <si>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</si>
  <si>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</si>
  <si>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</si>
  <si>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</si>
  <si>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</si>
  <si>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</si>
  <si>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</si>
  <si>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</si>
  <si>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</si>
  <si>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</si>
  <si>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</si>
  <si>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</si>
  <si>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</si>
  <si>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</si>
  <si>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</si>
  <si>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</si>
  <si>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</si>
  <si>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</si>
  <si>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</si>
  <si>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</si>
  <si>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</si>
  <si>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</si>
  <si>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</si>
  <si>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</si>
  <si>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</si>
  <si>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</si>
  <si>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</si>
  <si>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</si>
  <si>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</si>
  <si>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</si>
  <si>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</si>
  <si>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</si>
  <si>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</si>
  <si>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</si>
  <si>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</si>
  <si>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</si>
  <si>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</si>
  <si>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</si>
  <si>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</si>
  <si>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</si>
  <si>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</si>
  <si>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</si>
  <si>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</si>
  <si>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</si>
  <si>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</si>
  <si>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</si>
  <si>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</si>
  <si>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</si>
  <si>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</si>
  <si>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</si>
  <si>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</si>
  <si>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</si>
  <si>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</si>
  <si>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</si>
  <si>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</si>
  <si>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</si>
  <si>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</si>
  <si>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</si>
  <si>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</si>
  <si>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</si>
  <si>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</si>
  <si>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</si>
  <si>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</si>
  <si>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</si>
  <si>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</si>
  <si>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</si>
  <si>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</si>
  <si>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</si>
  <si>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</si>
  <si>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</si>
  <si>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</si>
  <si>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</si>
  <si>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</si>
  <si>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</si>
  <si>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</si>
  <si>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</si>
  <si>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</si>
  <si>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</si>
  <si>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</si>
  <si>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</si>
  <si>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</si>
  <si>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</si>
  <si>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</si>
  <si>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</si>
  <si>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</si>
  <si>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</si>
  <si>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</si>
  <si>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</si>
  <si>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</si>
  <si>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</si>
  <si>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</si>
  <si>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</si>
  <si>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</si>
  <si>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</si>
  <si>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</si>
  <si>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</si>
  <si>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</si>
  <si>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</si>
  <si>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</si>
  <si>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</si>
  <si>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</si>
  <si>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</si>
  <si>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</si>
  <si>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</si>
  <si>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</si>
  <si>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</si>
  <si>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</si>
  <si>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</si>
  <si>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</si>
  <si>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</si>
  <si>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</si>
  <si>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</si>
  <si>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</si>
  <si>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</si>
  <si>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</si>
  <si>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</si>
  <si>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</si>
  <si>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</si>
  <si>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</si>
  <si>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</si>
  <si>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</si>
  <si>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</si>
  <si>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</si>
  <si>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</si>
  <si>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</si>
  <si>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</si>
  <si>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</si>
  <si>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</si>
  <si>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</si>
  <si>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</si>
  <si>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</si>
  <si>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</si>
  <si>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</si>
  <si>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</si>
  <si>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</si>
  <si>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</si>
  <si>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</si>
  <si>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</si>
  <si>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</si>
  <si>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</si>
  <si>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</si>
  <si>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</si>
  <si>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</si>
  <si>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</si>
  <si>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</si>
  <si>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</si>
  <si>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</si>
  <si>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</si>
  <si>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</si>
  <si>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</si>
  <si>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</si>
  <si>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</si>
  <si>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</si>
  <si>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</si>
  <si>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</si>
  <si>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</si>
  <si>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</si>
  <si>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</si>
  <si>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</si>
  <si>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</si>
  <si>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</si>
  <si>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</si>
  <si>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</si>
  <si>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</si>
  <si>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</si>
  <si>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</si>
  <si>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</si>
  <si>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</si>
  <si>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</si>
  <si>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</si>
  <si>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</si>
  <si>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</si>
  <si>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</si>
  <si>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</si>
  <si>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</si>
  <si>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</si>
  <si>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</si>
  <si>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</si>
  <si>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</si>
  <si>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</si>
  <si>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</si>
  <si>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</si>
  <si>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</si>
  <si>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</si>
  <si>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</si>
  <si>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</si>
  <si>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</si>
  <si>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</si>
  <si>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</si>
  <si>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</si>
  <si>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</si>
  <si>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31.03.2021</t>
  </si>
  <si>
    <t>Obveznik: INSTITUT IGH D.D.____________________________________________________________</t>
  </si>
  <si>
    <t>stanje na dan 31.03.2021</t>
  </si>
  <si>
    <t>Obveznik: INSTITUT IGH D.D.___________________________________________________</t>
  </si>
  <si>
    <t>u razdoblju 01.01.2021. do 31.03.2021.</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</si>
  <si>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</si>
  <si>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</si>
  <si>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</si>
  <si>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</si>
  <si>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</si>
  <si>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</si>
  <si>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</si>
  <si>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</si>
  <si>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</si>
  <si>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</si>
  <si>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</si>
  <si>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LARISA LUKŠIĆ</t>
  </si>
  <si>
    <t>01/6125-411</t>
  </si>
  <si>
    <t>larisa.luksic@igh.hr</t>
  </si>
  <si>
    <t>BDO Croatia d.o.o.</t>
  </si>
  <si>
    <t>vedrana Stipić</t>
  </si>
  <si>
    <t>1461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</si>
</sst>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2" workbookViewId="0">
      <selection activeCell="C17" sqref="C17:D17"/>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v>44197</v>
      </c>
      <c r="F4" s="184"/>
      <c r="G4" s="53" t="s">
        <v>0</v>
      </c>
      <c r="H4" s="183">
        <v>44286</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310</v>
      </c>
      <c r="B11" s="174"/>
      <c r="C11" s="166" t="s">
        <v>456</v>
      </c>
      <c r="D11" s="167"/>
      <c r="E11" s="67"/>
      <c r="F11" s="132" t="s">
        <v>334</v>
      </c>
      <c r="G11" s="170"/>
      <c r="H11" s="148" t="s">
        <v>457</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458</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459</v>
      </c>
      <c r="D15" s="167"/>
      <c r="E15" s="171"/>
      <c r="F15" s="162"/>
      <c r="G15" s="73" t="s">
        <v>335</v>
      </c>
      <c r="H15" s="148" t="s">
        <v>460</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471</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461</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10000</v>
      </c>
      <c r="D21" s="149"/>
      <c r="E21" s="138"/>
      <c r="F21" s="138"/>
      <c r="G21" s="139" t="s">
        <v>462</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463</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464</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465</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531</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327</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c r="B37" s="155"/>
      <c r="C37" s="155"/>
      <c r="D37" s="155"/>
      <c r="E37" s="154"/>
      <c r="F37" s="155"/>
      <c r="G37" s="155"/>
      <c r="H37" s="155"/>
      <c r="I37" s="156"/>
      <c r="J37" s="87"/>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320</v>
      </c>
      <c r="B50" s="132"/>
      <c r="C50" s="148" t="s">
        <v>344</v>
      </c>
      <c r="D50" s="149"/>
      <c r="E50" s="150" t="s">
        <v>345</v>
      </c>
      <c r="F50" s="151"/>
      <c r="G50" s="139"/>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321</v>
      </c>
      <c r="B52" s="132"/>
      <c r="C52" s="139" t="s">
        <v>466</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467</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468</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347</v>
      </c>
      <c r="B58" s="132"/>
      <c r="C58" s="133" t="s">
        <v>469</v>
      </c>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t="s">
        <v>470</v>
      </c>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54" sqref="A54:F5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452</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453</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249374234</v>
      </c>
      <c r="I9" s="23">
        <f>I10+I17+I27+I38+I43</f>
        <v>143590461</v>
      </c>
    </row>
    <row r="10" spans="1:9" ht="12.75" customHeight="1" x14ac:dyDescent="0.25">
      <c r="A10" s="193" t="s">
        <v>5</v>
      </c>
      <c r="B10" s="193"/>
      <c r="C10" s="193"/>
      <c r="D10" s="193"/>
      <c r="E10" s="193"/>
      <c r="F10" s="193"/>
      <c r="G10" s="15">
        <v>3</v>
      </c>
      <c r="H10" s="23">
        <f>H11+H12+H13+H14+H15+H16</f>
        <v>20554780</v>
      </c>
      <c r="I10" s="23">
        <f>I11+I12+I13+I14+I15+I16</f>
        <v>1160471</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20521276</v>
      </c>
      <c r="I12" s="22">
        <v>969596</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33504</v>
      </c>
      <c r="I15" s="22">
        <v>190875</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125100814</v>
      </c>
      <c r="I17" s="23">
        <f>I18+I19+I20+I21+I22+I23+I24+I25+I26</f>
        <v>38750968</v>
      </c>
    </row>
    <row r="18" spans="1:9" ht="12.75" customHeight="1" x14ac:dyDescent="0.25">
      <c r="A18" s="189" t="s">
        <v>13</v>
      </c>
      <c r="B18" s="189"/>
      <c r="C18" s="189"/>
      <c r="D18" s="189"/>
      <c r="E18" s="189"/>
      <c r="F18" s="189"/>
      <c r="G18" s="14">
        <v>11</v>
      </c>
      <c r="H18" s="22">
        <v>51361630</v>
      </c>
      <c r="I18" s="22">
        <v>4362032</v>
      </c>
    </row>
    <row r="19" spans="1:9" ht="12.75" customHeight="1" x14ac:dyDescent="0.25">
      <c r="A19" s="189" t="s">
        <v>14</v>
      </c>
      <c r="B19" s="189"/>
      <c r="C19" s="189"/>
      <c r="D19" s="189"/>
      <c r="E19" s="189"/>
      <c r="F19" s="189"/>
      <c r="G19" s="14">
        <v>12</v>
      </c>
      <c r="H19" s="22">
        <v>39259674</v>
      </c>
      <c r="I19" s="22">
        <v>3336381</v>
      </c>
    </row>
    <row r="20" spans="1:9" ht="12.75" customHeight="1" x14ac:dyDescent="0.25">
      <c r="A20" s="189" t="s">
        <v>15</v>
      </c>
      <c r="B20" s="189"/>
      <c r="C20" s="189"/>
      <c r="D20" s="189"/>
      <c r="E20" s="189"/>
      <c r="F20" s="189"/>
      <c r="G20" s="14">
        <v>13</v>
      </c>
      <c r="H20" s="22">
        <v>8217133</v>
      </c>
      <c r="I20" s="22">
        <v>25979101</v>
      </c>
    </row>
    <row r="21" spans="1:9" ht="12.75" customHeight="1" x14ac:dyDescent="0.25">
      <c r="A21" s="189" t="s">
        <v>16</v>
      </c>
      <c r="B21" s="189"/>
      <c r="C21" s="189"/>
      <c r="D21" s="189"/>
      <c r="E21" s="189"/>
      <c r="F21" s="189"/>
      <c r="G21" s="14">
        <v>14</v>
      </c>
      <c r="H21" s="22">
        <v>3915294</v>
      </c>
      <c r="I21" s="22">
        <v>3694766</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144082</v>
      </c>
      <c r="I23" s="22">
        <v>411815</v>
      </c>
    </row>
    <row r="24" spans="1:9" ht="12.75" customHeight="1" x14ac:dyDescent="0.25">
      <c r="A24" s="189" t="s">
        <v>19</v>
      </c>
      <c r="B24" s="189"/>
      <c r="C24" s="189"/>
      <c r="D24" s="189"/>
      <c r="E24" s="189"/>
      <c r="F24" s="189"/>
      <c r="G24" s="14">
        <v>17</v>
      </c>
      <c r="H24" s="22">
        <v>21652018</v>
      </c>
      <c r="I24" s="22">
        <v>415890</v>
      </c>
    </row>
    <row r="25" spans="1:9" ht="12.75" customHeight="1" x14ac:dyDescent="0.25">
      <c r="A25" s="189" t="s">
        <v>20</v>
      </c>
      <c r="B25" s="189"/>
      <c r="C25" s="189"/>
      <c r="D25" s="189"/>
      <c r="E25" s="189"/>
      <c r="F25" s="189"/>
      <c r="G25" s="14">
        <v>18</v>
      </c>
      <c r="H25" s="22">
        <v>304571</v>
      </c>
      <c r="I25" s="22">
        <v>304571</v>
      </c>
    </row>
    <row r="26" spans="1:9" ht="12.75" customHeight="1" x14ac:dyDescent="0.25">
      <c r="A26" s="189" t="s">
        <v>21</v>
      </c>
      <c r="B26" s="189"/>
      <c r="C26" s="189"/>
      <c r="D26" s="189"/>
      <c r="E26" s="189"/>
      <c r="F26" s="189"/>
      <c r="G26" s="14">
        <v>19</v>
      </c>
      <c r="H26" s="22">
        <v>246412</v>
      </c>
      <c r="I26" s="22">
        <v>246412</v>
      </c>
    </row>
    <row r="27" spans="1:9" ht="12.75" customHeight="1" x14ac:dyDescent="0.25">
      <c r="A27" s="193" t="s">
        <v>22</v>
      </c>
      <c r="B27" s="193"/>
      <c r="C27" s="193"/>
      <c r="D27" s="193"/>
      <c r="E27" s="193"/>
      <c r="F27" s="193"/>
      <c r="G27" s="15">
        <v>20</v>
      </c>
      <c r="H27" s="23">
        <f>SUM(H28:H37)</f>
        <v>102901061</v>
      </c>
      <c r="I27" s="23">
        <f>SUM(I28:I37)</f>
        <v>102890946</v>
      </c>
    </row>
    <row r="28" spans="1:9" ht="12.75" customHeight="1" x14ac:dyDescent="0.25">
      <c r="A28" s="189" t="s">
        <v>23</v>
      </c>
      <c r="B28" s="189"/>
      <c r="C28" s="189"/>
      <c r="D28" s="189"/>
      <c r="E28" s="189"/>
      <c r="F28" s="189"/>
      <c r="G28" s="14">
        <v>21</v>
      </c>
      <c r="H28" s="22">
        <v>84164674</v>
      </c>
      <c r="I28" s="22">
        <v>84164674</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3257405</v>
      </c>
      <c r="I30" s="22">
        <v>3257405</v>
      </c>
    </row>
    <row r="31" spans="1:9" ht="24" customHeight="1" x14ac:dyDescent="0.25">
      <c r="A31" s="189" t="s">
        <v>26</v>
      </c>
      <c r="B31" s="189"/>
      <c r="C31" s="189"/>
      <c r="D31" s="189"/>
      <c r="E31" s="189"/>
      <c r="F31" s="189"/>
      <c r="G31" s="14">
        <v>24</v>
      </c>
      <c r="H31" s="22">
        <v>15000000</v>
      </c>
      <c r="I31" s="22">
        <v>15000000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478982</v>
      </c>
      <c r="I35" s="22">
        <v>468867</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817579</v>
      </c>
      <c r="I38" s="23">
        <f>I39+I40+I41+I42</f>
        <v>788076</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441900</v>
      </c>
      <c r="I41" s="22">
        <v>412397</v>
      </c>
    </row>
    <row r="42" spans="1:9" ht="12.75" customHeight="1" x14ac:dyDescent="0.25">
      <c r="A42" s="189" t="s">
        <v>37</v>
      </c>
      <c r="B42" s="189"/>
      <c r="C42" s="189"/>
      <c r="D42" s="189"/>
      <c r="E42" s="189"/>
      <c r="F42" s="189"/>
      <c r="G42" s="14">
        <v>35</v>
      </c>
      <c r="H42" s="22">
        <v>375679</v>
      </c>
      <c r="I42" s="22">
        <v>375679</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128984782</v>
      </c>
      <c r="I44" s="23">
        <f>I45+I53+I60+I70</f>
        <v>129542849</v>
      </c>
    </row>
    <row r="45" spans="1:9" ht="12.75" customHeight="1" x14ac:dyDescent="0.25">
      <c r="A45" s="193" t="s">
        <v>39</v>
      </c>
      <c r="B45" s="193"/>
      <c r="C45" s="193"/>
      <c r="D45" s="193"/>
      <c r="E45" s="193"/>
      <c r="F45" s="193"/>
      <c r="G45" s="15">
        <v>38</v>
      </c>
      <c r="H45" s="23">
        <f>SUM(H46:H52)</f>
        <v>58416096</v>
      </c>
      <c r="I45" s="23">
        <f>SUM(I46:I52)</f>
        <v>58416096</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815655</v>
      </c>
      <c r="I47" s="22">
        <v>815655</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57600441</v>
      </c>
      <c r="I51" s="22">
        <v>57600441</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38769780</v>
      </c>
      <c r="I53" s="23">
        <f>SUM(I54:I59)</f>
        <v>43532390</v>
      </c>
    </row>
    <row r="54" spans="1:9" ht="12.75" customHeight="1" x14ac:dyDescent="0.25">
      <c r="A54" s="189" t="s">
        <v>48</v>
      </c>
      <c r="B54" s="189"/>
      <c r="C54" s="189"/>
      <c r="D54" s="189"/>
      <c r="E54" s="189"/>
      <c r="F54" s="189"/>
      <c r="G54" s="14">
        <v>47</v>
      </c>
      <c r="H54" s="22">
        <v>1485748</v>
      </c>
      <c r="I54" s="22">
        <v>1510002</v>
      </c>
    </row>
    <row r="55" spans="1:9" ht="12.75" customHeight="1" x14ac:dyDescent="0.25">
      <c r="A55" s="189" t="s">
        <v>49</v>
      </c>
      <c r="B55" s="189"/>
      <c r="C55" s="189"/>
      <c r="D55" s="189"/>
      <c r="E55" s="189"/>
      <c r="F55" s="189"/>
      <c r="G55" s="14">
        <v>48</v>
      </c>
      <c r="H55" s="22">
        <v>0</v>
      </c>
      <c r="I55" s="22">
        <v>1419</v>
      </c>
    </row>
    <row r="56" spans="1:9" ht="12.75" customHeight="1" x14ac:dyDescent="0.25">
      <c r="A56" s="189" t="s">
        <v>50</v>
      </c>
      <c r="B56" s="189"/>
      <c r="C56" s="189"/>
      <c r="D56" s="189"/>
      <c r="E56" s="189"/>
      <c r="F56" s="189"/>
      <c r="G56" s="14">
        <v>49</v>
      </c>
      <c r="H56" s="22">
        <v>21292655</v>
      </c>
      <c r="I56" s="22">
        <v>25421364</v>
      </c>
    </row>
    <row r="57" spans="1:9" ht="12.75" customHeight="1" x14ac:dyDescent="0.25">
      <c r="A57" s="189" t="s">
        <v>51</v>
      </c>
      <c r="B57" s="189"/>
      <c r="C57" s="189"/>
      <c r="D57" s="189"/>
      <c r="E57" s="189"/>
      <c r="F57" s="189"/>
      <c r="G57" s="14">
        <v>50</v>
      </c>
      <c r="H57" s="22">
        <v>727355</v>
      </c>
      <c r="I57" s="22">
        <v>694530</v>
      </c>
    </row>
    <row r="58" spans="1:9" ht="12.75" customHeight="1" x14ac:dyDescent="0.25">
      <c r="A58" s="189" t="s">
        <v>52</v>
      </c>
      <c r="B58" s="189"/>
      <c r="C58" s="189"/>
      <c r="D58" s="189"/>
      <c r="E58" s="189"/>
      <c r="F58" s="189"/>
      <c r="G58" s="14">
        <v>51</v>
      </c>
      <c r="H58" s="22">
        <v>1492968</v>
      </c>
      <c r="I58" s="22">
        <v>1903408</v>
      </c>
    </row>
    <row r="59" spans="1:9" ht="12.75" customHeight="1" x14ac:dyDescent="0.25">
      <c r="A59" s="189" t="s">
        <v>53</v>
      </c>
      <c r="B59" s="189"/>
      <c r="C59" s="189"/>
      <c r="D59" s="189"/>
      <c r="E59" s="189"/>
      <c r="F59" s="189"/>
      <c r="G59" s="14">
        <v>52</v>
      </c>
      <c r="H59" s="22">
        <v>13771054</v>
      </c>
      <c r="I59" s="22">
        <v>14001667</v>
      </c>
    </row>
    <row r="60" spans="1:9" ht="12.75" customHeight="1" x14ac:dyDescent="0.25">
      <c r="A60" s="193" t="s">
        <v>54</v>
      </c>
      <c r="B60" s="193"/>
      <c r="C60" s="193"/>
      <c r="D60" s="193"/>
      <c r="E60" s="193"/>
      <c r="F60" s="193"/>
      <c r="G60" s="15">
        <v>53</v>
      </c>
      <c r="H60" s="23">
        <f>SUM(H61:H69)</f>
        <v>23842329</v>
      </c>
      <c r="I60" s="23">
        <f>SUM(I61:I69)</f>
        <v>23828493</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366670</v>
      </c>
      <c r="I63" s="22">
        <v>429611</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26664</v>
      </c>
      <c r="I67" s="22">
        <v>26664</v>
      </c>
    </row>
    <row r="68" spans="1:9" ht="12.75" customHeight="1" x14ac:dyDescent="0.25">
      <c r="A68" s="189" t="s">
        <v>30</v>
      </c>
      <c r="B68" s="189"/>
      <c r="C68" s="189"/>
      <c r="D68" s="189"/>
      <c r="E68" s="189"/>
      <c r="F68" s="189"/>
      <c r="G68" s="14">
        <v>61</v>
      </c>
      <c r="H68" s="22">
        <v>23288151</v>
      </c>
      <c r="I68" s="22">
        <v>23211374</v>
      </c>
    </row>
    <row r="69" spans="1:9" ht="12.75" customHeight="1" x14ac:dyDescent="0.25">
      <c r="A69" s="189" t="s">
        <v>56</v>
      </c>
      <c r="B69" s="189"/>
      <c r="C69" s="189"/>
      <c r="D69" s="189"/>
      <c r="E69" s="189"/>
      <c r="F69" s="189"/>
      <c r="G69" s="14">
        <v>62</v>
      </c>
      <c r="H69" s="22">
        <v>160844</v>
      </c>
      <c r="I69" s="22">
        <v>160844</v>
      </c>
    </row>
    <row r="70" spans="1:9" ht="12.75" customHeight="1" x14ac:dyDescent="0.25">
      <c r="A70" s="189" t="s">
        <v>57</v>
      </c>
      <c r="B70" s="189"/>
      <c r="C70" s="189"/>
      <c r="D70" s="189"/>
      <c r="E70" s="189"/>
      <c r="F70" s="189"/>
      <c r="G70" s="14">
        <v>63</v>
      </c>
      <c r="H70" s="22">
        <v>7956577</v>
      </c>
      <c r="I70" s="22">
        <v>3765870</v>
      </c>
    </row>
    <row r="71" spans="1:9" ht="12.75" customHeight="1" x14ac:dyDescent="0.25">
      <c r="A71" s="190" t="s">
        <v>58</v>
      </c>
      <c r="B71" s="190"/>
      <c r="C71" s="190"/>
      <c r="D71" s="190"/>
      <c r="E71" s="190"/>
      <c r="F71" s="190"/>
      <c r="G71" s="14">
        <v>64</v>
      </c>
      <c r="H71" s="22">
        <v>23503870</v>
      </c>
      <c r="I71" s="22">
        <v>17643676</v>
      </c>
    </row>
    <row r="72" spans="1:9" ht="12.75" customHeight="1" x14ac:dyDescent="0.25">
      <c r="A72" s="191" t="s">
        <v>305</v>
      </c>
      <c r="B72" s="191"/>
      <c r="C72" s="191"/>
      <c r="D72" s="191"/>
      <c r="E72" s="191"/>
      <c r="F72" s="191"/>
      <c r="G72" s="15">
        <v>65</v>
      </c>
      <c r="H72" s="23">
        <f>H8+H9+H44+H71</f>
        <v>401862886</v>
      </c>
      <c r="I72" s="23">
        <f>I8+I9+I44+I71</f>
        <v>290776986</v>
      </c>
    </row>
    <row r="73" spans="1:9" ht="12.75" customHeight="1" x14ac:dyDescent="0.25">
      <c r="A73" s="190" t="s">
        <v>59</v>
      </c>
      <c r="B73" s="190"/>
      <c r="C73" s="190"/>
      <c r="D73" s="190"/>
      <c r="E73" s="190"/>
      <c r="F73" s="190"/>
      <c r="G73" s="14">
        <v>66</v>
      </c>
      <c r="H73" s="22">
        <v>29965235</v>
      </c>
      <c r="I73" s="22">
        <v>29965235</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-50383788</v>
      </c>
      <c r="I75" s="102">
        <f>I76+I77+I78+I84+I85+I91+I94+I97</f>
        <v>-73971387</v>
      </c>
    </row>
    <row r="76" spans="1:9" ht="12.75" customHeight="1" x14ac:dyDescent="0.25">
      <c r="A76" s="189" t="s">
        <v>61</v>
      </c>
      <c r="B76" s="189"/>
      <c r="C76" s="189"/>
      <c r="D76" s="189"/>
      <c r="E76" s="189"/>
      <c r="F76" s="189"/>
      <c r="G76" s="14">
        <v>68</v>
      </c>
      <c r="H76" s="22">
        <v>116604710</v>
      </c>
      <c r="I76" s="22">
        <v>116604710</v>
      </c>
    </row>
    <row r="77" spans="1:9" ht="12.75" customHeight="1" x14ac:dyDescent="0.25">
      <c r="A77" s="189" t="s">
        <v>62</v>
      </c>
      <c r="B77" s="189"/>
      <c r="C77" s="189"/>
      <c r="D77" s="189"/>
      <c r="E77" s="189"/>
      <c r="F77" s="189"/>
      <c r="G77" s="14">
        <v>69</v>
      </c>
      <c r="H77" s="22">
        <v>-255383</v>
      </c>
      <c r="I77" s="22">
        <v>-255383</v>
      </c>
    </row>
    <row r="78" spans="1:9" ht="12.75" customHeight="1" x14ac:dyDescent="0.25">
      <c r="A78" s="193" t="s">
        <v>63</v>
      </c>
      <c r="B78" s="193"/>
      <c r="C78" s="193"/>
      <c r="D78" s="193"/>
      <c r="E78" s="193"/>
      <c r="F78" s="193"/>
      <c r="G78" s="15">
        <v>70</v>
      </c>
      <c r="H78" s="102">
        <f>SUM(H79:H83)</f>
        <v>-247457</v>
      </c>
      <c r="I78" s="102">
        <f>SUM(I79:I83)</f>
        <v>-247457</v>
      </c>
    </row>
    <row r="79" spans="1:9" ht="12.75" customHeight="1" x14ac:dyDescent="0.25">
      <c r="A79" s="189" t="s">
        <v>64</v>
      </c>
      <c r="B79" s="189"/>
      <c r="C79" s="189"/>
      <c r="D79" s="189"/>
      <c r="E79" s="189"/>
      <c r="F79" s="189"/>
      <c r="G79" s="14">
        <v>71</v>
      </c>
      <c r="H79" s="22">
        <v>0</v>
      </c>
      <c r="I79" s="22">
        <v>0</v>
      </c>
    </row>
    <row r="80" spans="1:9" ht="12.75" customHeight="1" x14ac:dyDescent="0.25">
      <c r="A80" s="189" t="s">
        <v>65</v>
      </c>
      <c r="B80" s="189"/>
      <c r="C80" s="189"/>
      <c r="D80" s="189"/>
      <c r="E80" s="189"/>
      <c r="F80" s="189"/>
      <c r="G80" s="14">
        <v>72</v>
      </c>
      <c r="H80" s="22">
        <v>1446309</v>
      </c>
      <c r="I80" s="22">
        <v>1446309</v>
      </c>
    </row>
    <row r="81" spans="1:9" ht="12.75" customHeight="1" x14ac:dyDescent="0.25">
      <c r="A81" s="189" t="s">
        <v>66</v>
      </c>
      <c r="B81" s="189"/>
      <c r="C81" s="189"/>
      <c r="D81" s="189"/>
      <c r="E81" s="189"/>
      <c r="F81" s="189"/>
      <c r="G81" s="14">
        <v>73</v>
      </c>
      <c r="H81" s="22">
        <v>-3196416</v>
      </c>
      <c r="I81" s="22">
        <v>-3196416</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1502650</v>
      </c>
      <c r="I83" s="22">
        <v>1502650</v>
      </c>
    </row>
    <row r="84" spans="1:9" ht="12.75" customHeight="1" x14ac:dyDescent="0.25">
      <c r="A84" s="192" t="s">
        <v>69</v>
      </c>
      <c r="B84" s="192"/>
      <c r="C84" s="192"/>
      <c r="D84" s="192"/>
      <c r="E84" s="192"/>
      <c r="F84" s="192"/>
      <c r="G84" s="95">
        <v>76</v>
      </c>
      <c r="H84" s="96">
        <v>86914509</v>
      </c>
      <c r="I84" s="96">
        <v>43177283</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-249532841</v>
      </c>
      <c r="I91" s="23">
        <f>I92-I93</f>
        <v>-209662942</v>
      </c>
    </row>
    <row r="92" spans="1:9" ht="12.75" customHeight="1" x14ac:dyDescent="0.25">
      <c r="A92" s="189" t="s">
        <v>72</v>
      </c>
      <c r="B92" s="189"/>
      <c r="C92" s="189"/>
      <c r="D92" s="189"/>
      <c r="E92" s="189"/>
      <c r="F92" s="189"/>
      <c r="G92" s="14">
        <v>84</v>
      </c>
      <c r="H92" s="22">
        <v>34101519</v>
      </c>
      <c r="I92" s="22">
        <v>77838744</v>
      </c>
    </row>
    <row r="93" spans="1:9" ht="12.75" customHeight="1" x14ac:dyDescent="0.25">
      <c r="A93" s="189" t="s">
        <v>73</v>
      </c>
      <c r="B93" s="189"/>
      <c r="C93" s="189"/>
      <c r="D93" s="189"/>
      <c r="E93" s="189"/>
      <c r="F93" s="189"/>
      <c r="G93" s="14">
        <v>85</v>
      </c>
      <c r="H93" s="22">
        <v>283634360</v>
      </c>
      <c r="I93" s="22">
        <v>287501686</v>
      </c>
    </row>
    <row r="94" spans="1:9" ht="12.75" customHeight="1" x14ac:dyDescent="0.25">
      <c r="A94" s="193" t="s">
        <v>354</v>
      </c>
      <c r="B94" s="193"/>
      <c r="C94" s="193"/>
      <c r="D94" s="193"/>
      <c r="E94" s="193"/>
      <c r="F94" s="193"/>
      <c r="G94" s="15">
        <v>86</v>
      </c>
      <c r="H94" s="23">
        <f>H95-H96</f>
        <v>-3867326</v>
      </c>
      <c r="I94" s="23">
        <f>I95-I96</f>
        <v>-23587598</v>
      </c>
    </row>
    <row r="95" spans="1:9" ht="12.75" customHeight="1" x14ac:dyDescent="0.25">
      <c r="A95" s="189" t="s">
        <v>74</v>
      </c>
      <c r="B95" s="189"/>
      <c r="C95" s="189"/>
      <c r="D95" s="189"/>
      <c r="E95" s="189"/>
      <c r="F95" s="189"/>
      <c r="G95" s="14">
        <v>87</v>
      </c>
      <c r="H95" s="22">
        <v>0</v>
      </c>
      <c r="I95" s="22">
        <v>0</v>
      </c>
    </row>
    <row r="96" spans="1:9" ht="12.75" customHeight="1" x14ac:dyDescent="0.25">
      <c r="A96" s="189" t="s">
        <v>75</v>
      </c>
      <c r="B96" s="189"/>
      <c r="C96" s="189"/>
      <c r="D96" s="189"/>
      <c r="E96" s="189"/>
      <c r="F96" s="189"/>
      <c r="G96" s="14">
        <v>88</v>
      </c>
      <c r="H96" s="22">
        <v>3867326</v>
      </c>
      <c r="I96" s="22">
        <v>23587598</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10441842</v>
      </c>
      <c r="I98" s="23">
        <f>SUM(I99:I104)</f>
        <v>10441842</v>
      </c>
    </row>
    <row r="99" spans="1:9" ht="12.75" customHeight="1" x14ac:dyDescent="0.25">
      <c r="A99" s="189" t="s">
        <v>77</v>
      </c>
      <c r="B99" s="189"/>
      <c r="C99" s="189"/>
      <c r="D99" s="189"/>
      <c r="E99" s="189"/>
      <c r="F99" s="189"/>
      <c r="G99" s="14">
        <v>91</v>
      </c>
      <c r="H99" s="22">
        <v>677714</v>
      </c>
      <c r="I99" s="22">
        <v>677714</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6566188</v>
      </c>
      <c r="I101" s="22">
        <v>6566188</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3197940</v>
      </c>
      <c r="I104" s="22">
        <v>3197940</v>
      </c>
    </row>
    <row r="105" spans="1:9" ht="12.75" customHeight="1" x14ac:dyDescent="0.25">
      <c r="A105" s="191" t="s">
        <v>357</v>
      </c>
      <c r="B105" s="191"/>
      <c r="C105" s="191"/>
      <c r="D105" s="191"/>
      <c r="E105" s="191"/>
      <c r="F105" s="191"/>
      <c r="G105" s="15">
        <v>97</v>
      </c>
      <c r="H105" s="23">
        <f>SUM(H106:H116)</f>
        <v>60273305</v>
      </c>
      <c r="I105" s="23">
        <f>SUM(I106:I116)</f>
        <v>49282181</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526412</v>
      </c>
      <c r="I110" s="22">
        <v>526412</v>
      </c>
    </row>
    <row r="111" spans="1:9" ht="12.75" customHeight="1" x14ac:dyDescent="0.25">
      <c r="A111" s="189" t="s">
        <v>88</v>
      </c>
      <c r="B111" s="189"/>
      <c r="C111" s="189"/>
      <c r="D111" s="189"/>
      <c r="E111" s="189"/>
      <c r="F111" s="189"/>
      <c r="G111" s="14">
        <v>103</v>
      </c>
      <c r="H111" s="22">
        <v>40424816</v>
      </c>
      <c r="I111" s="22">
        <v>39034546</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197924</v>
      </c>
      <c r="I113" s="22">
        <v>197924</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19124153</v>
      </c>
      <c r="I116" s="22">
        <v>9523299</v>
      </c>
    </row>
    <row r="117" spans="1:9" ht="12.75" customHeight="1" x14ac:dyDescent="0.25">
      <c r="A117" s="191" t="s">
        <v>358</v>
      </c>
      <c r="B117" s="191"/>
      <c r="C117" s="191"/>
      <c r="D117" s="191"/>
      <c r="E117" s="191"/>
      <c r="F117" s="191"/>
      <c r="G117" s="15">
        <v>109</v>
      </c>
      <c r="H117" s="23">
        <f>SUM(H118:H131)</f>
        <v>377449816</v>
      </c>
      <c r="I117" s="23">
        <f>SUM(I118:I131)</f>
        <v>294375348</v>
      </c>
    </row>
    <row r="118" spans="1:9" ht="12.75" customHeight="1" x14ac:dyDescent="0.25">
      <c r="A118" s="189" t="s">
        <v>83</v>
      </c>
      <c r="B118" s="189"/>
      <c r="C118" s="189"/>
      <c r="D118" s="189"/>
      <c r="E118" s="189"/>
      <c r="F118" s="189"/>
      <c r="G118" s="14">
        <v>110</v>
      </c>
      <c r="H118" s="22">
        <v>704836</v>
      </c>
      <c r="I118" s="22">
        <v>1393713</v>
      </c>
    </row>
    <row r="119" spans="1:9" ht="22.2" customHeight="1" x14ac:dyDescent="0.25">
      <c r="A119" s="189" t="s">
        <v>84</v>
      </c>
      <c r="B119" s="189"/>
      <c r="C119" s="189"/>
      <c r="D119" s="189"/>
      <c r="E119" s="189"/>
      <c r="F119" s="189"/>
      <c r="G119" s="14">
        <v>111</v>
      </c>
      <c r="H119" s="22">
        <v>1253070</v>
      </c>
      <c r="I119" s="22">
        <v>1238070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935698</v>
      </c>
      <c r="I122" s="22">
        <v>696183</v>
      </c>
    </row>
    <row r="123" spans="1:9" ht="12.75" customHeight="1" x14ac:dyDescent="0.25">
      <c r="A123" s="189" t="s">
        <v>88</v>
      </c>
      <c r="B123" s="189"/>
      <c r="C123" s="189"/>
      <c r="D123" s="189"/>
      <c r="E123" s="189"/>
      <c r="F123" s="189"/>
      <c r="G123" s="14">
        <v>115</v>
      </c>
      <c r="H123" s="22">
        <v>270650349</v>
      </c>
      <c r="I123" s="22">
        <v>188903663</v>
      </c>
    </row>
    <row r="124" spans="1:9" ht="12.75" customHeight="1" x14ac:dyDescent="0.25">
      <c r="A124" s="189" t="s">
        <v>89</v>
      </c>
      <c r="B124" s="189"/>
      <c r="C124" s="189"/>
      <c r="D124" s="189"/>
      <c r="E124" s="189"/>
      <c r="F124" s="189"/>
      <c r="G124" s="14">
        <v>116</v>
      </c>
      <c r="H124" s="22">
        <v>6631143</v>
      </c>
      <c r="I124" s="22">
        <v>6907506</v>
      </c>
    </row>
    <row r="125" spans="1:9" ht="12.75" customHeight="1" x14ac:dyDescent="0.25">
      <c r="A125" s="189" t="s">
        <v>90</v>
      </c>
      <c r="B125" s="189"/>
      <c r="C125" s="189"/>
      <c r="D125" s="189"/>
      <c r="E125" s="189"/>
      <c r="F125" s="189"/>
      <c r="G125" s="14">
        <v>117</v>
      </c>
      <c r="H125" s="22">
        <v>24457522</v>
      </c>
      <c r="I125" s="22">
        <v>22633655</v>
      </c>
    </row>
    <row r="126" spans="1:9" x14ac:dyDescent="0.25">
      <c r="A126" s="189" t="s">
        <v>91</v>
      </c>
      <c r="B126" s="189"/>
      <c r="C126" s="189"/>
      <c r="D126" s="189"/>
      <c r="E126" s="189"/>
      <c r="F126" s="189"/>
      <c r="G126" s="14">
        <v>118</v>
      </c>
      <c r="H126" s="22">
        <v>47800647</v>
      </c>
      <c r="I126" s="22">
        <v>47800647</v>
      </c>
    </row>
    <row r="127" spans="1:9" x14ac:dyDescent="0.25">
      <c r="A127" s="189" t="s">
        <v>94</v>
      </c>
      <c r="B127" s="189"/>
      <c r="C127" s="189"/>
      <c r="D127" s="189"/>
      <c r="E127" s="189"/>
      <c r="F127" s="189"/>
      <c r="G127" s="14">
        <v>119</v>
      </c>
      <c r="H127" s="22">
        <v>6583039</v>
      </c>
      <c r="I127" s="22">
        <v>6393408</v>
      </c>
    </row>
    <row r="128" spans="1:9" x14ac:dyDescent="0.25">
      <c r="A128" s="189" t="s">
        <v>95</v>
      </c>
      <c r="B128" s="189"/>
      <c r="C128" s="189"/>
      <c r="D128" s="189"/>
      <c r="E128" s="189"/>
      <c r="F128" s="189"/>
      <c r="G128" s="14">
        <v>120</v>
      </c>
      <c r="H128" s="22">
        <v>15444689</v>
      </c>
      <c r="I128" s="22">
        <v>15335795</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2988823</v>
      </c>
      <c r="I131" s="22">
        <v>3072708</v>
      </c>
    </row>
    <row r="132" spans="1:9" ht="22.2" customHeight="1" x14ac:dyDescent="0.25">
      <c r="A132" s="190" t="s">
        <v>99</v>
      </c>
      <c r="B132" s="190"/>
      <c r="C132" s="190"/>
      <c r="D132" s="190"/>
      <c r="E132" s="190"/>
      <c r="F132" s="190"/>
      <c r="G132" s="14">
        <v>124</v>
      </c>
      <c r="H132" s="22">
        <v>4081711</v>
      </c>
      <c r="I132" s="22">
        <v>10649005</v>
      </c>
    </row>
    <row r="133" spans="1:9" ht="12.75" customHeight="1" x14ac:dyDescent="0.25">
      <c r="A133" s="191" t="s">
        <v>359</v>
      </c>
      <c r="B133" s="191"/>
      <c r="C133" s="191"/>
      <c r="D133" s="191"/>
      <c r="E133" s="191"/>
      <c r="F133" s="191"/>
      <c r="G133" s="15">
        <v>125</v>
      </c>
      <c r="H133" s="23">
        <f>H75+H98+H105+H117+H132</f>
        <v>401862886</v>
      </c>
      <c r="I133" s="23">
        <f>I75+I98+I105+I117+I132</f>
        <v>290776989</v>
      </c>
    </row>
    <row r="134" spans="1:9" x14ac:dyDescent="0.25">
      <c r="A134" s="190" t="s">
        <v>100</v>
      </c>
      <c r="B134" s="190"/>
      <c r="C134" s="190"/>
      <c r="D134" s="190"/>
      <c r="E134" s="190"/>
      <c r="F134" s="190"/>
      <c r="G134" s="14">
        <v>126</v>
      </c>
      <c r="H134" s="22">
        <v>29965235</v>
      </c>
      <c r="I134" s="22">
        <v>29965235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2" zoomScaleNormal="100" zoomScaleSheetLayoutView="100" workbookViewId="0">
      <selection activeCell="J65" sqref="J65"/>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450</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451</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50961527</v>
      </c>
      <c r="I8" s="107">
        <f>SUM(I9:I13)</f>
        <v>50961527</v>
      </c>
      <c r="J8" s="107">
        <f>SUM(J9:J13)</f>
        <v>39924782</v>
      </c>
      <c r="K8" s="107">
        <f>SUM(K9:K13)</f>
        <v>39924782</v>
      </c>
    </row>
    <row r="9" spans="1:11" ht="12.75" customHeight="1" x14ac:dyDescent="0.25">
      <c r="A9" s="189" t="s">
        <v>115</v>
      </c>
      <c r="B9" s="189"/>
      <c r="C9" s="189"/>
      <c r="D9" s="189"/>
      <c r="E9" s="189"/>
      <c r="F9" s="189"/>
      <c r="G9" s="14">
        <v>2</v>
      </c>
      <c r="H9" s="108">
        <v>490555</v>
      </c>
      <c r="I9" s="108">
        <v>490555</v>
      </c>
      <c r="J9" s="108">
        <v>166500</v>
      </c>
      <c r="K9" s="108">
        <v>166500</v>
      </c>
    </row>
    <row r="10" spans="1:11" ht="12.75" customHeight="1" x14ac:dyDescent="0.25">
      <c r="A10" s="189" t="s">
        <v>116</v>
      </c>
      <c r="B10" s="189"/>
      <c r="C10" s="189"/>
      <c r="D10" s="189"/>
      <c r="E10" s="189"/>
      <c r="F10" s="189"/>
      <c r="G10" s="14">
        <v>3</v>
      </c>
      <c r="H10" s="108">
        <v>39714134</v>
      </c>
      <c r="I10" s="108">
        <v>39714134</v>
      </c>
      <c r="J10" s="108">
        <v>39070777</v>
      </c>
      <c r="K10" s="108">
        <v>39070777</v>
      </c>
    </row>
    <row r="11" spans="1:11" ht="12.75" customHeight="1" x14ac:dyDescent="0.25">
      <c r="A11" s="189" t="s">
        <v>117</v>
      </c>
      <c r="B11" s="189"/>
      <c r="C11" s="189"/>
      <c r="D11" s="189"/>
      <c r="E11" s="189"/>
      <c r="F11" s="189"/>
      <c r="G11" s="14">
        <v>4</v>
      </c>
      <c r="H11" s="108">
        <v>59426</v>
      </c>
      <c r="I11" s="108">
        <v>59426</v>
      </c>
      <c r="J11" s="108">
        <v>60028</v>
      </c>
      <c r="K11" s="108">
        <v>60028</v>
      </c>
    </row>
    <row r="12" spans="1:11" ht="12.75" customHeight="1" x14ac:dyDescent="0.25">
      <c r="A12" s="189" t="s">
        <v>118</v>
      </c>
      <c r="B12" s="189"/>
      <c r="C12" s="189"/>
      <c r="D12" s="189"/>
      <c r="E12" s="189"/>
      <c r="F12" s="189"/>
      <c r="G12" s="14">
        <v>5</v>
      </c>
      <c r="H12" s="108">
        <v>5199</v>
      </c>
      <c r="I12" s="108">
        <v>5199</v>
      </c>
      <c r="J12" s="108">
        <v>8729</v>
      </c>
      <c r="K12" s="108">
        <v>8729</v>
      </c>
    </row>
    <row r="13" spans="1:11" ht="12.75" customHeight="1" x14ac:dyDescent="0.25">
      <c r="A13" s="189" t="s">
        <v>119</v>
      </c>
      <c r="B13" s="189"/>
      <c r="C13" s="189"/>
      <c r="D13" s="189"/>
      <c r="E13" s="189"/>
      <c r="F13" s="189"/>
      <c r="G13" s="14">
        <v>6</v>
      </c>
      <c r="H13" s="108">
        <v>10692213</v>
      </c>
      <c r="I13" s="108">
        <v>10692213</v>
      </c>
      <c r="J13" s="108">
        <v>618748</v>
      </c>
      <c r="K13" s="108">
        <v>618748</v>
      </c>
    </row>
    <row r="14" spans="1:11" ht="12.75" customHeight="1" x14ac:dyDescent="0.25">
      <c r="A14" s="221" t="s">
        <v>361</v>
      </c>
      <c r="B14" s="221"/>
      <c r="C14" s="221"/>
      <c r="D14" s="221"/>
      <c r="E14" s="221"/>
      <c r="F14" s="221"/>
      <c r="G14" s="15">
        <v>7</v>
      </c>
      <c r="H14" s="107">
        <f>H15+H16+H20+H24+H25+H26+H29+H36</f>
        <v>37997892</v>
      </c>
      <c r="I14" s="107">
        <f>I15+I16+I20+I24+I25+I26+I29+I36</f>
        <v>37997892</v>
      </c>
      <c r="J14" s="107">
        <f>J15+J16+J20+J24+J25+J26+J29+J36</f>
        <v>70232026</v>
      </c>
      <c r="K14" s="107">
        <f>K15+K16+K20+K24+K25+K26+K29+K36</f>
        <v>70232026</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11933733</v>
      </c>
      <c r="I16" s="107">
        <f>SUM(I17:I19)</f>
        <v>11933733</v>
      </c>
      <c r="J16" s="107">
        <f>SUM(J17:J19)</f>
        <v>13972082</v>
      </c>
      <c r="K16" s="107">
        <f>SUM(K17:K19)</f>
        <v>13972082</v>
      </c>
    </row>
    <row r="17" spans="1:11" ht="12.75" customHeight="1" x14ac:dyDescent="0.25">
      <c r="A17" s="224" t="s">
        <v>120</v>
      </c>
      <c r="B17" s="224"/>
      <c r="C17" s="224"/>
      <c r="D17" s="224"/>
      <c r="E17" s="224"/>
      <c r="F17" s="224"/>
      <c r="G17" s="14">
        <v>10</v>
      </c>
      <c r="H17" s="108">
        <v>1787961</v>
      </c>
      <c r="I17" s="108">
        <v>1787961</v>
      </c>
      <c r="J17" s="108">
        <v>2049739</v>
      </c>
      <c r="K17" s="108">
        <v>2049739</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10145772</v>
      </c>
      <c r="I19" s="108">
        <v>10145772</v>
      </c>
      <c r="J19" s="108">
        <v>11922343</v>
      </c>
      <c r="K19" s="108">
        <v>11922343</v>
      </c>
    </row>
    <row r="20" spans="1:11" ht="12.75" customHeight="1" x14ac:dyDescent="0.25">
      <c r="A20" s="193" t="s">
        <v>442</v>
      </c>
      <c r="B20" s="193"/>
      <c r="C20" s="193"/>
      <c r="D20" s="193"/>
      <c r="E20" s="193"/>
      <c r="F20" s="193"/>
      <c r="G20" s="15">
        <v>13</v>
      </c>
      <c r="H20" s="107">
        <f>SUM(H21:H23)</f>
        <v>20753858</v>
      </c>
      <c r="I20" s="107">
        <f>SUM(I21:I23)</f>
        <v>20753858</v>
      </c>
      <c r="J20" s="107">
        <f>SUM(J21:J23)</f>
        <v>22733500</v>
      </c>
      <c r="K20" s="107">
        <f>SUM(K21:K23)</f>
        <v>22733500</v>
      </c>
    </row>
    <row r="21" spans="1:11" ht="12.75" customHeight="1" x14ac:dyDescent="0.25">
      <c r="A21" s="224" t="s">
        <v>105</v>
      </c>
      <c r="B21" s="224"/>
      <c r="C21" s="224"/>
      <c r="D21" s="224"/>
      <c r="E21" s="224"/>
      <c r="F21" s="224"/>
      <c r="G21" s="14">
        <v>14</v>
      </c>
      <c r="H21" s="108">
        <v>13869350</v>
      </c>
      <c r="I21" s="108">
        <v>13869350</v>
      </c>
      <c r="J21" s="108">
        <v>14141487</v>
      </c>
      <c r="K21" s="108">
        <v>14141487</v>
      </c>
    </row>
    <row r="22" spans="1:11" ht="12.75" customHeight="1" x14ac:dyDescent="0.25">
      <c r="A22" s="224" t="s">
        <v>106</v>
      </c>
      <c r="B22" s="224"/>
      <c r="C22" s="224"/>
      <c r="D22" s="224"/>
      <c r="E22" s="224"/>
      <c r="F22" s="224"/>
      <c r="G22" s="14">
        <v>15</v>
      </c>
      <c r="H22" s="108">
        <v>4291169</v>
      </c>
      <c r="I22" s="108">
        <v>4291169</v>
      </c>
      <c r="J22" s="108">
        <v>5681645</v>
      </c>
      <c r="K22" s="108">
        <v>5681645</v>
      </c>
    </row>
    <row r="23" spans="1:11" ht="12.75" customHeight="1" x14ac:dyDescent="0.25">
      <c r="A23" s="224" t="s">
        <v>107</v>
      </c>
      <c r="B23" s="224"/>
      <c r="C23" s="224"/>
      <c r="D23" s="224"/>
      <c r="E23" s="224"/>
      <c r="F23" s="224"/>
      <c r="G23" s="14">
        <v>16</v>
      </c>
      <c r="H23" s="108">
        <v>2593339</v>
      </c>
      <c r="I23" s="108">
        <v>2593339</v>
      </c>
      <c r="J23" s="108">
        <v>2910368</v>
      </c>
      <c r="K23" s="108">
        <v>2910368</v>
      </c>
    </row>
    <row r="24" spans="1:11" ht="12.75" customHeight="1" x14ac:dyDescent="0.25">
      <c r="A24" s="189" t="s">
        <v>108</v>
      </c>
      <c r="B24" s="189"/>
      <c r="C24" s="189"/>
      <c r="D24" s="189"/>
      <c r="E24" s="189"/>
      <c r="F24" s="189"/>
      <c r="G24" s="14">
        <v>17</v>
      </c>
      <c r="H24" s="108">
        <v>2045162</v>
      </c>
      <c r="I24" s="108">
        <v>2045162</v>
      </c>
      <c r="J24" s="108">
        <v>3948881</v>
      </c>
      <c r="K24" s="108">
        <v>3948881</v>
      </c>
    </row>
    <row r="25" spans="1:11" ht="12.75" customHeight="1" x14ac:dyDescent="0.25">
      <c r="A25" s="189" t="s">
        <v>109</v>
      </c>
      <c r="B25" s="189"/>
      <c r="C25" s="189"/>
      <c r="D25" s="189"/>
      <c r="E25" s="189"/>
      <c r="F25" s="189"/>
      <c r="G25" s="14">
        <v>18</v>
      </c>
      <c r="H25" s="108">
        <v>2988197</v>
      </c>
      <c r="I25" s="108">
        <v>2988197</v>
      </c>
      <c r="J25" s="108">
        <v>2499529</v>
      </c>
      <c r="K25" s="108">
        <v>2499529</v>
      </c>
    </row>
    <row r="26" spans="1:11" ht="12.75" customHeight="1" x14ac:dyDescent="0.25">
      <c r="A26" s="193" t="s">
        <v>443</v>
      </c>
      <c r="B26" s="193"/>
      <c r="C26" s="193"/>
      <c r="D26" s="193"/>
      <c r="E26" s="193"/>
      <c r="F26" s="193"/>
      <c r="G26" s="15">
        <v>19</v>
      </c>
      <c r="H26" s="107">
        <f>H27+H28</f>
        <v>227329</v>
      </c>
      <c r="I26" s="107">
        <f>I27+I28</f>
        <v>227329</v>
      </c>
      <c r="J26" s="107">
        <f>J27+J28</f>
        <v>209232</v>
      </c>
      <c r="K26" s="107">
        <f>K27+K28</f>
        <v>209232</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227329</v>
      </c>
      <c r="I28" s="108">
        <v>227329</v>
      </c>
      <c r="J28" s="108">
        <v>209232</v>
      </c>
      <c r="K28" s="108">
        <v>209232</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49613</v>
      </c>
      <c r="I36" s="108">
        <v>49613</v>
      </c>
      <c r="J36" s="108">
        <v>26868802</v>
      </c>
      <c r="K36" s="108">
        <v>26868802</v>
      </c>
    </row>
    <row r="37" spans="1:11" ht="12.75" customHeight="1" x14ac:dyDescent="0.25">
      <c r="A37" s="221" t="s">
        <v>362</v>
      </c>
      <c r="B37" s="221"/>
      <c r="C37" s="221"/>
      <c r="D37" s="221"/>
      <c r="E37" s="221"/>
      <c r="F37" s="221"/>
      <c r="G37" s="15">
        <v>30</v>
      </c>
      <c r="H37" s="107">
        <f>SUM(H38:H47)</f>
        <v>640794</v>
      </c>
      <c r="I37" s="107">
        <f>SUM(I38:I47)</f>
        <v>640794</v>
      </c>
      <c r="J37" s="107">
        <f>SUM(J38:J47)</f>
        <v>64905</v>
      </c>
      <c r="K37" s="107">
        <f>SUM(K38:K47)</f>
        <v>64905</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7370</v>
      </c>
      <c r="K42" s="108">
        <v>7370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4526</v>
      </c>
      <c r="I44" s="108">
        <v>4526</v>
      </c>
      <c r="J44" s="108">
        <v>2566</v>
      </c>
      <c r="K44" s="108">
        <v>2566</v>
      </c>
    </row>
    <row r="45" spans="1:11" ht="12.75" customHeight="1" x14ac:dyDescent="0.25">
      <c r="A45" s="189" t="s">
        <v>138</v>
      </c>
      <c r="B45" s="189"/>
      <c r="C45" s="189"/>
      <c r="D45" s="189"/>
      <c r="E45" s="189"/>
      <c r="F45" s="189"/>
      <c r="G45" s="14">
        <v>38</v>
      </c>
      <c r="H45" s="108">
        <v>636268</v>
      </c>
      <c r="I45" s="108">
        <v>636268</v>
      </c>
      <c r="J45" s="108">
        <v>42732</v>
      </c>
      <c r="K45" s="108">
        <v>42732</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12237</v>
      </c>
      <c r="K47" s="108">
        <v>12237</v>
      </c>
    </row>
    <row r="48" spans="1:11" ht="12.75" customHeight="1" x14ac:dyDescent="0.25">
      <c r="A48" s="221" t="s">
        <v>363</v>
      </c>
      <c r="B48" s="221"/>
      <c r="C48" s="221"/>
      <c r="D48" s="221"/>
      <c r="E48" s="221"/>
      <c r="F48" s="221"/>
      <c r="G48" s="15">
        <v>41</v>
      </c>
      <c r="H48" s="107">
        <f>SUM(H49:H55)</f>
        <v>17054519</v>
      </c>
      <c r="I48" s="107">
        <f>SUM(I49:I55)</f>
        <v>17054519</v>
      </c>
      <c r="J48" s="107">
        <f>SUM(J49:J55)</f>
        <v>2946113</v>
      </c>
      <c r="K48" s="107">
        <f>SUM(K49:K55)</f>
        <v>2946113</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1693</v>
      </c>
      <c r="I50" s="108">
        <v>1693</v>
      </c>
      <c r="J50" s="108">
        <v>8231</v>
      </c>
      <c r="K50" s="108">
        <v>8231</v>
      </c>
    </row>
    <row r="51" spans="1:11" ht="12.75" customHeight="1" x14ac:dyDescent="0.25">
      <c r="A51" s="214" t="s">
        <v>143</v>
      </c>
      <c r="B51" s="214"/>
      <c r="C51" s="214"/>
      <c r="D51" s="214"/>
      <c r="E51" s="214"/>
      <c r="F51" s="214"/>
      <c r="G51" s="14">
        <v>44</v>
      </c>
      <c r="H51" s="108">
        <v>2556649</v>
      </c>
      <c r="I51" s="108">
        <v>2556649</v>
      </c>
      <c r="J51" s="108">
        <v>1393414</v>
      </c>
      <c r="K51" s="108">
        <v>1393414</v>
      </c>
    </row>
    <row r="52" spans="1:11" ht="12.75" customHeight="1" x14ac:dyDescent="0.25">
      <c r="A52" s="214" t="s">
        <v>144</v>
      </c>
      <c r="B52" s="214"/>
      <c r="C52" s="214"/>
      <c r="D52" s="214"/>
      <c r="E52" s="214"/>
      <c r="F52" s="214"/>
      <c r="G52" s="14">
        <v>45</v>
      </c>
      <c r="H52" s="108">
        <v>5131623</v>
      </c>
      <c r="I52" s="108">
        <v>5131623</v>
      </c>
      <c r="J52" s="108">
        <v>1544439</v>
      </c>
      <c r="K52" s="108">
        <v>1544439</v>
      </c>
    </row>
    <row r="53" spans="1:11" ht="12.75" customHeight="1" x14ac:dyDescent="0.25">
      <c r="A53" s="214" t="s">
        <v>145</v>
      </c>
      <c r="B53" s="214"/>
      <c r="C53" s="214"/>
      <c r="D53" s="214"/>
      <c r="E53" s="214"/>
      <c r="F53" s="214"/>
      <c r="G53" s="14">
        <v>46</v>
      </c>
      <c r="H53" s="108">
        <v>0</v>
      </c>
      <c r="I53" s="108">
        <v>0</v>
      </c>
      <c r="J53" s="108">
        <v>29</v>
      </c>
      <c r="K53" s="108">
        <v>29</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9364554</v>
      </c>
      <c r="I55" s="108">
        <v>9364554</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51602321</v>
      </c>
      <c r="I60" s="107">
        <f t="shared" ref="I60:K60" si="0">I8+I37+I56+I57</f>
        <v>51602321</v>
      </c>
      <c r="J60" s="107">
        <f t="shared" si="0"/>
        <v>39989687</v>
      </c>
      <c r="K60" s="107">
        <f t="shared" si="0"/>
        <v>39989687</v>
      </c>
    </row>
    <row r="61" spans="1:11" ht="12.75" customHeight="1" x14ac:dyDescent="0.25">
      <c r="A61" s="221" t="s">
        <v>365</v>
      </c>
      <c r="B61" s="221"/>
      <c r="C61" s="221"/>
      <c r="D61" s="221"/>
      <c r="E61" s="221"/>
      <c r="F61" s="221"/>
      <c r="G61" s="15">
        <v>54</v>
      </c>
      <c r="H61" s="107">
        <f>H14+H48+H58+H59</f>
        <v>55052411</v>
      </c>
      <c r="I61" s="107">
        <f t="shared" ref="I61:K61" si="1">I14+I48+I58+I59</f>
        <v>55052411</v>
      </c>
      <c r="J61" s="107">
        <f t="shared" si="1"/>
        <v>73178139</v>
      </c>
      <c r="K61" s="107">
        <f t="shared" si="1"/>
        <v>73178139</v>
      </c>
    </row>
    <row r="62" spans="1:11" ht="12.75" customHeight="1" x14ac:dyDescent="0.25">
      <c r="A62" s="221" t="s">
        <v>366</v>
      </c>
      <c r="B62" s="221"/>
      <c r="C62" s="221"/>
      <c r="D62" s="221"/>
      <c r="E62" s="221"/>
      <c r="F62" s="221"/>
      <c r="G62" s="15">
        <v>55</v>
      </c>
      <c r="H62" s="107">
        <f>H60-H61</f>
        <v>-3450090</v>
      </c>
      <c r="I62" s="107">
        <f t="shared" ref="I62:K62" si="2">I60-I61</f>
        <v>-3450090</v>
      </c>
      <c r="J62" s="107">
        <f t="shared" si="2"/>
        <v>-33188452</v>
      </c>
      <c r="K62" s="107">
        <f t="shared" si="2"/>
        <v>-33188452</v>
      </c>
    </row>
    <row r="63" spans="1:11" ht="12.75" customHeight="1" x14ac:dyDescent="0.25">
      <c r="A63" s="222" t="s">
        <v>367</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5">
      <c r="A64" s="222" t="s">
        <v>368</v>
      </c>
      <c r="B64" s="222"/>
      <c r="C64" s="222"/>
      <c r="D64" s="222"/>
      <c r="E64" s="222"/>
      <c r="F64" s="222"/>
      <c r="G64" s="15">
        <v>57</v>
      </c>
      <c r="H64" s="107">
        <f>+IF((H60-H61)&lt;0,(H60-H61),0)</f>
        <v>-3450090</v>
      </c>
      <c r="I64" s="107">
        <f t="shared" ref="I64:K64" si="4">+IF((I60-I61)&lt;0,(I60-I61),0)</f>
        <v>-3450090</v>
      </c>
      <c r="J64" s="107">
        <f t="shared" si="4"/>
        <v>-33188452</v>
      </c>
      <c r="K64" s="107">
        <f t="shared" si="4"/>
        <v>-33188452</v>
      </c>
    </row>
    <row r="65" spans="1:11" ht="12.75" customHeight="1" x14ac:dyDescent="0.25">
      <c r="A65" s="223" t="s">
        <v>111</v>
      </c>
      <c r="B65" s="223"/>
      <c r="C65" s="223"/>
      <c r="D65" s="223"/>
      <c r="E65" s="223"/>
      <c r="F65" s="223"/>
      <c r="G65" s="14">
        <v>58</v>
      </c>
      <c r="H65" s="108">
        <v>0</v>
      </c>
      <c r="I65" s="108">
        <v>0</v>
      </c>
      <c r="J65" s="108">
        <v>-9600854</v>
      </c>
      <c r="K65" s="108">
        <v>-9600854</v>
      </c>
    </row>
    <row r="66" spans="1:11" ht="12.75" customHeight="1" x14ac:dyDescent="0.25">
      <c r="A66" s="221" t="s">
        <v>369</v>
      </c>
      <c r="B66" s="221"/>
      <c r="C66" s="221"/>
      <c r="D66" s="221"/>
      <c r="E66" s="221"/>
      <c r="F66" s="221"/>
      <c r="G66" s="15">
        <v>59</v>
      </c>
      <c r="H66" s="107">
        <f>H62-H65</f>
        <v>-3450090</v>
      </c>
      <c r="I66" s="107">
        <f t="shared" ref="I66:K66" si="5">I62-I65</f>
        <v>-3450090</v>
      </c>
      <c r="J66" s="107">
        <f t="shared" si="5"/>
        <v>-23587598</v>
      </c>
      <c r="K66" s="107">
        <f t="shared" si="5"/>
        <v>-23587598</v>
      </c>
    </row>
    <row r="67" spans="1:11" ht="12.75" customHeight="1" x14ac:dyDescent="0.25">
      <c r="A67" s="222" t="s">
        <v>370</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5">
      <c r="A68" s="222" t="s">
        <v>371</v>
      </c>
      <c r="B68" s="222"/>
      <c r="C68" s="222"/>
      <c r="D68" s="222"/>
      <c r="E68" s="222"/>
      <c r="F68" s="222"/>
      <c r="G68" s="15">
        <v>61</v>
      </c>
      <c r="H68" s="107">
        <f>+IF((H62-H65)&lt;0,(H62-H65),0)</f>
        <v>-3450090</v>
      </c>
      <c r="I68" s="107">
        <f t="shared" ref="I68:K68" si="7">+IF((I62-I65)&lt;0,(I62-I65),0)</f>
        <v>-3450090</v>
      </c>
      <c r="J68" s="107">
        <f t="shared" si="7"/>
        <v>-23587598</v>
      </c>
      <c r="K68" s="107">
        <f t="shared" si="7"/>
        <v>-23587598</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-3450090</v>
      </c>
      <c r="I89" s="111">
        <v>-3450090</v>
      </c>
      <c r="J89" s="111">
        <v>-23587598</v>
      </c>
      <c r="K89" s="111">
        <v>-23587598</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111">
        <v>0</v>
      </c>
      <c r="I92" s="111">
        <v>0</v>
      </c>
      <c r="J92" s="111">
        <v>0</v>
      </c>
      <c r="K92" s="111">
        <v>0</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-3450090</v>
      </c>
      <c r="I109" s="110">
        <f>I89+I108</f>
        <v>-3450090</v>
      </c>
      <c r="J109" s="110">
        <f t="shared" ref="J109:K109" si="12">J89+J108</f>
        <v>-23587598</v>
      </c>
      <c r="K109" s="110">
        <f t="shared" si="12"/>
        <v>-23587598</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8" sqref="H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454</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455</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-3450090</v>
      </c>
      <c r="I8" s="123">
        <v>-23587598</v>
      </c>
    </row>
    <row r="9" spans="1:9" ht="12.75" customHeight="1" x14ac:dyDescent="0.25">
      <c r="A9" s="245" t="s">
        <v>171</v>
      </c>
      <c r="B9" s="245"/>
      <c r="C9" s="245"/>
      <c r="D9" s="245"/>
      <c r="E9" s="245"/>
      <c r="F9" s="245"/>
      <c r="G9" s="124">
        <v>2</v>
      </c>
      <c r="H9" s="125">
        <f>H10+H11+H12+H13+H14+H15+H16+H17</f>
        <v>11334213</v>
      </c>
      <c r="I9" s="125">
        <f>I10+I11+I12+I13+I14+I15+I16+I17</f>
        <v>28136686</v>
      </c>
    </row>
    <row r="10" spans="1:9" ht="12.75" customHeight="1" x14ac:dyDescent="0.25">
      <c r="A10" s="224" t="s">
        <v>172</v>
      </c>
      <c r="B10" s="224"/>
      <c r="C10" s="224"/>
      <c r="D10" s="224"/>
      <c r="E10" s="224"/>
      <c r="F10" s="224"/>
      <c r="G10" s="122">
        <v>3</v>
      </c>
      <c r="H10" s="123">
        <v>2045162</v>
      </c>
      <c r="I10" s="123">
        <v>3948881</v>
      </c>
    </row>
    <row r="11" spans="1:9" ht="22.2" customHeight="1" x14ac:dyDescent="0.25">
      <c r="A11" s="224" t="s">
        <v>173</v>
      </c>
      <c r="B11" s="224"/>
      <c r="C11" s="224"/>
      <c r="D11" s="224"/>
      <c r="E11" s="224"/>
      <c r="F11" s="224"/>
      <c r="G11" s="122">
        <v>4</v>
      </c>
      <c r="H11" s="123">
        <v>0</v>
      </c>
      <c r="I11" s="123">
        <v>21295250</v>
      </c>
    </row>
    <row r="12" spans="1:9" ht="23.4" customHeight="1" x14ac:dyDescent="0.25">
      <c r="A12" s="224" t="s">
        <v>174</v>
      </c>
      <c r="B12" s="224"/>
      <c r="C12" s="224"/>
      <c r="D12" s="224"/>
      <c r="E12" s="224"/>
      <c r="F12" s="224"/>
      <c r="G12" s="122">
        <v>5</v>
      </c>
      <c r="H12" s="123">
        <v>227329</v>
      </c>
      <c r="I12" s="123">
        <v>0</v>
      </c>
    </row>
    <row r="13" spans="1:9" ht="12.75" customHeight="1" x14ac:dyDescent="0.25">
      <c r="A13" s="224" t="s">
        <v>175</v>
      </c>
      <c r="B13" s="224"/>
      <c r="C13" s="224"/>
      <c r="D13" s="224"/>
      <c r="E13" s="224"/>
      <c r="F13" s="224"/>
      <c r="G13" s="122">
        <v>6</v>
      </c>
      <c r="H13" s="123">
        <v>0</v>
      </c>
      <c r="I13" s="123">
        <v>-2566</v>
      </c>
    </row>
    <row r="14" spans="1:9" ht="12.75" customHeight="1" x14ac:dyDescent="0.25">
      <c r="A14" s="224" t="s">
        <v>176</v>
      </c>
      <c r="B14" s="224"/>
      <c r="C14" s="224"/>
      <c r="D14" s="224"/>
      <c r="E14" s="224"/>
      <c r="F14" s="224"/>
      <c r="G14" s="122">
        <v>7</v>
      </c>
      <c r="H14" s="123">
        <v>2556649</v>
      </c>
      <c r="I14" s="123">
        <v>1393414</v>
      </c>
    </row>
    <row r="15" spans="1:9" ht="12.75" customHeight="1" x14ac:dyDescent="0.25">
      <c r="A15" s="224" t="s">
        <v>177</v>
      </c>
      <c r="B15" s="224"/>
      <c r="C15" s="224"/>
      <c r="D15" s="224"/>
      <c r="E15" s="224"/>
      <c r="F15" s="224"/>
      <c r="G15" s="122">
        <v>8</v>
      </c>
      <c r="H15" s="123">
        <v>0</v>
      </c>
      <c r="I15" s="123">
        <v>0</v>
      </c>
    </row>
    <row r="16" spans="1:9" ht="12.75" customHeight="1" x14ac:dyDescent="0.25">
      <c r="A16" s="224" t="s">
        <v>178</v>
      </c>
      <c r="B16" s="224"/>
      <c r="C16" s="224"/>
      <c r="D16" s="224"/>
      <c r="E16" s="224"/>
      <c r="F16" s="224"/>
      <c r="G16" s="122">
        <v>9</v>
      </c>
      <c r="H16" s="123">
        <v>4497048</v>
      </c>
      <c r="I16" s="123">
        <v>1501707</v>
      </c>
    </row>
    <row r="17" spans="1:9" ht="25.2" customHeight="1" x14ac:dyDescent="0.25">
      <c r="A17" s="224" t="s">
        <v>179</v>
      </c>
      <c r="B17" s="224"/>
      <c r="C17" s="224"/>
      <c r="D17" s="224"/>
      <c r="E17" s="224"/>
      <c r="F17" s="224"/>
      <c r="G17" s="122">
        <v>10</v>
      </c>
      <c r="H17" s="123">
        <v>2008025</v>
      </c>
      <c r="I17" s="123">
        <v>0</v>
      </c>
    </row>
    <row r="18" spans="1:9" ht="28.2" customHeight="1" x14ac:dyDescent="0.25">
      <c r="A18" s="241" t="s">
        <v>307</v>
      </c>
      <c r="B18" s="241"/>
      <c r="C18" s="241"/>
      <c r="D18" s="241"/>
      <c r="E18" s="241"/>
      <c r="F18" s="241"/>
      <c r="G18" s="124">
        <v>11</v>
      </c>
      <c r="H18" s="125">
        <f>H8+H9</f>
        <v>7884123</v>
      </c>
      <c r="I18" s="125">
        <f>I8+I9</f>
        <v>4549088</v>
      </c>
    </row>
    <row r="19" spans="1:9" ht="12.75" customHeight="1" x14ac:dyDescent="0.25">
      <c r="A19" s="245" t="s">
        <v>180</v>
      </c>
      <c r="B19" s="245"/>
      <c r="C19" s="245"/>
      <c r="D19" s="245"/>
      <c r="E19" s="245"/>
      <c r="F19" s="245"/>
      <c r="G19" s="124">
        <v>12</v>
      </c>
      <c r="H19" s="125">
        <f>H20+H21+H22+H23</f>
        <v>-15279676</v>
      </c>
      <c r="I19" s="125">
        <f>I20+I21+I22+I23</f>
        <v>-8233853</v>
      </c>
    </row>
    <row r="20" spans="1:9" ht="12.75" customHeight="1" x14ac:dyDescent="0.25">
      <c r="A20" s="224" t="s">
        <v>181</v>
      </c>
      <c r="B20" s="224"/>
      <c r="C20" s="224"/>
      <c r="D20" s="224"/>
      <c r="E20" s="224"/>
      <c r="F20" s="224"/>
      <c r="G20" s="122">
        <v>13</v>
      </c>
      <c r="H20" s="123">
        <v>-18709709</v>
      </c>
      <c r="I20" s="123">
        <v>-12996463</v>
      </c>
    </row>
    <row r="21" spans="1:9" ht="12.75" customHeight="1" x14ac:dyDescent="0.25">
      <c r="A21" s="224" t="s">
        <v>182</v>
      </c>
      <c r="B21" s="224"/>
      <c r="C21" s="224"/>
      <c r="D21" s="224"/>
      <c r="E21" s="224"/>
      <c r="F21" s="224"/>
      <c r="G21" s="122">
        <v>14</v>
      </c>
      <c r="H21" s="123">
        <v>3430033</v>
      </c>
      <c r="I21" s="123">
        <v>4762610</v>
      </c>
    </row>
    <row r="22" spans="1:9" ht="12.75" customHeight="1" x14ac:dyDescent="0.25">
      <c r="A22" s="224" t="s">
        <v>183</v>
      </c>
      <c r="B22" s="224"/>
      <c r="C22" s="224"/>
      <c r="D22" s="224"/>
      <c r="E22" s="224"/>
      <c r="F22" s="224"/>
      <c r="G22" s="122">
        <v>15</v>
      </c>
      <c r="H22" s="123">
        <v>0</v>
      </c>
      <c r="I22" s="123">
        <v>0</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-7395553</v>
      </c>
      <c r="I24" s="125">
        <f>I18+I19</f>
        <v>-3684765</v>
      </c>
    </row>
    <row r="25" spans="1:9" ht="12.75" customHeight="1" x14ac:dyDescent="0.25">
      <c r="A25" s="189" t="s">
        <v>186</v>
      </c>
      <c r="B25" s="189"/>
      <c r="C25" s="189"/>
      <c r="D25" s="189"/>
      <c r="E25" s="189"/>
      <c r="F25" s="189"/>
      <c r="G25" s="122">
        <v>18</v>
      </c>
      <c r="H25" s="123">
        <v>0</v>
      </c>
      <c r="I25" s="123">
        <v>0</v>
      </c>
    </row>
    <row r="26" spans="1:9" ht="12.75" customHeight="1" x14ac:dyDescent="0.25">
      <c r="A26" s="189" t="s">
        <v>187</v>
      </c>
      <c r="B26" s="189"/>
      <c r="C26" s="189"/>
      <c r="D26" s="189"/>
      <c r="E26" s="189"/>
      <c r="F26" s="189"/>
      <c r="G26" s="122">
        <v>19</v>
      </c>
      <c r="H26" s="123">
        <v>0</v>
      </c>
      <c r="I26" s="123">
        <v>0</v>
      </c>
    </row>
    <row r="27" spans="1:9" ht="25.95" customHeight="1" x14ac:dyDescent="0.25">
      <c r="A27" s="242" t="s">
        <v>188</v>
      </c>
      <c r="B27" s="242"/>
      <c r="C27" s="242"/>
      <c r="D27" s="242"/>
      <c r="E27" s="242"/>
      <c r="F27" s="242"/>
      <c r="G27" s="124">
        <v>20</v>
      </c>
      <c r="H27" s="125">
        <f>H24+H25+H26</f>
        <v>-7395553</v>
      </c>
      <c r="I27" s="125">
        <f>I24+I25+I26</f>
        <v>-3684765</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4161728</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4161728</v>
      </c>
      <c r="I35" s="127">
        <f>I29+I30+I31+I32+I33+I34</f>
        <v>0</v>
      </c>
    </row>
    <row r="36" spans="1:9" ht="22.95" customHeight="1" x14ac:dyDescent="0.25">
      <c r="A36" s="189" t="s">
        <v>197</v>
      </c>
      <c r="B36" s="189"/>
      <c r="C36" s="189"/>
      <c r="D36" s="189"/>
      <c r="E36" s="189"/>
      <c r="F36" s="189"/>
      <c r="G36" s="122">
        <v>28</v>
      </c>
      <c r="H36" s="126">
        <v>0</v>
      </c>
      <c r="I36" s="126">
        <v>-267733</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0</v>
      </c>
      <c r="I41" s="127">
        <f>I36+I37+I38+I39+I40</f>
        <v>-267733</v>
      </c>
    </row>
    <row r="42" spans="1:9" ht="29.4" customHeight="1" x14ac:dyDescent="0.25">
      <c r="A42" s="242" t="s">
        <v>203</v>
      </c>
      <c r="B42" s="242"/>
      <c r="C42" s="242"/>
      <c r="D42" s="242"/>
      <c r="E42" s="242"/>
      <c r="F42" s="242"/>
      <c r="G42" s="124">
        <v>34</v>
      </c>
      <c r="H42" s="127">
        <f>H35+H41</f>
        <v>4161728</v>
      </c>
      <c r="I42" s="127">
        <f>I35+I41</f>
        <v>-267733</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0</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0</v>
      </c>
      <c r="I48" s="127">
        <f>I44+I45+I46+I47</f>
        <v>0</v>
      </c>
    </row>
    <row r="49" spans="1:9" ht="24.6" customHeight="1" x14ac:dyDescent="0.25">
      <c r="A49" s="189" t="s">
        <v>306</v>
      </c>
      <c r="B49" s="189"/>
      <c r="C49" s="189"/>
      <c r="D49" s="189"/>
      <c r="E49" s="189"/>
      <c r="F49" s="189"/>
      <c r="G49" s="122">
        <v>40</v>
      </c>
      <c r="H49" s="126">
        <v>0</v>
      </c>
      <c r="I49" s="126">
        <v>-15000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-239515</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0</v>
      </c>
      <c r="I54" s="127">
        <f>I49+I50+I51+I52+I53</f>
        <v>-254515</v>
      </c>
    </row>
    <row r="55" spans="1:9" ht="29.4" customHeight="1" x14ac:dyDescent="0.25">
      <c r="A55" s="242" t="s">
        <v>215</v>
      </c>
      <c r="B55" s="242"/>
      <c r="C55" s="242"/>
      <c r="D55" s="242"/>
      <c r="E55" s="242"/>
      <c r="F55" s="242"/>
      <c r="G55" s="124">
        <v>46</v>
      </c>
      <c r="H55" s="127">
        <f>H48+H54</f>
        <v>0</v>
      </c>
      <c r="I55" s="127">
        <f>I48+I54</f>
        <v>-254515</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-3233825</v>
      </c>
      <c r="I57" s="127">
        <f>I27+I42+I55+I56</f>
        <v>-4207013</v>
      </c>
    </row>
    <row r="58" spans="1:9" x14ac:dyDescent="0.25">
      <c r="A58" s="244" t="s">
        <v>218</v>
      </c>
      <c r="B58" s="244"/>
      <c r="C58" s="244"/>
      <c r="D58" s="244"/>
      <c r="E58" s="244"/>
      <c r="F58" s="244"/>
      <c r="G58" s="122">
        <v>49</v>
      </c>
      <c r="H58" s="126">
        <v>11206708</v>
      </c>
      <c r="I58" s="126">
        <v>7972883</v>
      </c>
    </row>
    <row r="59" spans="1:9" ht="31.2" customHeight="1" x14ac:dyDescent="0.25">
      <c r="A59" s="242" t="s">
        <v>219</v>
      </c>
      <c r="B59" s="242"/>
      <c r="C59" s="242"/>
      <c r="D59" s="242"/>
      <c r="E59" s="242"/>
      <c r="F59" s="242"/>
      <c r="G59" s="124">
        <v>50</v>
      </c>
      <c r="H59" s="127">
        <f>H57+H58</f>
        <v>7972883</v>
      </c>
      <c r="I59" s="127">
        <f>I57+I58</f>
        <v>3765870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f>SUM(H8:H12)</f>
        <v>0</v>
      </c>
      <c r="I13" s="115">
        <f>SUM(I8:I12)</f>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10" zoomScale="80" zoomScaleNormal="100" zoomScaleSheetLayoutView="80" workbookViewId="0">
      <selection activeCell="X59" sqref="X59"/>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44286</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116604710</v>
      </c>
      <c r="I7" s="41">
        <v>-255383</v>
      </c>
      <c r="J7" s="41">
        <v>0</v>
      </c>
      <c r="K7" s="41">
        <v>1446309</v>
      </c>
      <c r="L7" s="41">
        <v>3196416</v>
      </c>
      <c r="M7" s="41">
        <v>0</v>
      </c>
      <c r="N7" s="41">
        <v>954402</v>
      </c>
      <c r="O7" s="41">
        <v>91445206</v>
      </c>
      <c r="P7" s="41">
        <v>0</v>
      </c>
      <c r="Q7" s="41">
        <v>0</v>
      </c>
      <c r="R7" s="41">
        <v>0</v>
      </c>
      <c r="S7" s="41">
        <v>0</v>
      </c>
      <c r="T7" s="41">
        <v>0</v>
      </c>
      <c r="U7" s="41">
        <v>-265969000</v>
      </c>
      <c r="V7" s="41">
        <v>16665158</v>
      </c>
      <c r="W7" s="42">
        <f>H7+I7+J7+K7-L7+M7+N7+O7+P7+Q7+R7+U7+V7+S7+T7</f>
        <v>-42305014</v>
      </c>
      <c r="X7" s="41">
        <v>0</v>
      </c>
      <c r="Y7" s="42">
        <f>W7+X7</f>
        <v>-42305014</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-5187500</v>
      </c>
      <c r="V9" s="41">
        <v>0</v>
      </c>
      <c r="W9" s="42">
        <f t="shared" si="0"/>
        <v>-5187500</v>
      </c>
      <c r="X9" s="41">
        <v>0</v>
      </c>
      <c r="Y9" s="42">
        <f t="shared" si="1"/>
        <v>-5187500</v>
      </c>
    </row>
    <row r="10" spans="1:25" ht="24" customHeight="1" x14ac:dyDescent="0.25">
      <c r="A10" s="283" t="s">
        <v>300</v>
      </c>
      <c r="B10" s="283"/>
      <c r="C10" s="283"/>
      <c r="D10" s="283"/>
      <c r="E10" s="283"/>
      <c r="F10" s="283"/>
      <c r="G10" s="7">
        <v>4</v>
      </c>
      <c r="H10" s="42">
        <f>H7+H8+H9</f>
        <v>116604710</v>
      </c>
      <c r="I10" s="42">
        <f t="shared" ref="I10:Y10" si="2">I7+I8+I9</f>
        <v>-255383</v>
      </c>
      <c r="J10" s="42">
        <f t="shared" si="2"/>
        <v>0</v>
      </c>
      <c r="K10" s="42">
        <f>K7+K8+K9</f>
        <v>1446309</v>
      </c>
      <c r="L10" s="42">
        <f t="shared" si="2"/>
        <v>3196416</v>
      </c>
      <c r="M10" s="42">
        <f t="shared" si="2"/>
        <v>0</v>
      </c>
      <c r="N10" s="42">
        <f t="shared" si="2"/>
        <v>954402</v>
      </c>
      <c r="O10" s="42">
        <f t="shared" si="2"/>
        <v>91445206</v>
      </c>
      <c r="P10" s="42">
        <f t="shared" si="2"/>
        <v>0</v>
      </c>
      <c r="Q10" s="42">
        <f t="shared" si="2"/>
        <v>0</v>
      </c>
      <c r="R10" s="42">
        <f t="shared" si="2"/>
        <v>0</v>
      </c>
      <c r="S10" s="42">
        <f t="shared" si="2"/>
        <v>0</v>
      </c>
      <c r="T10" s="42">
        <f t="shared" si="2"/>
        <v>0</v>
      </c>
      <c r="U10" s="42">
        <f t="shared" si="2"/>
        <v>-271156500</v>
      </c>
      <c r="V10" s="42">
        <f t="shared" si="2"/>
        <v>16665158</v>
      </c>
      <c r="W10" s="42">
        <f t="shared" si="2"/>
        <v>-47492514</v>
      </c>
      <c r="X10" s="42">
        <f t="shared" si="2"/>
        <v>0</v>
      </c>
      <c r="Y10" s="42">
        <f t="shared" si="2"/>
        <v>-47492514</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-3867800</v>
      </c>
      <c r="W11" s="42">
        <f t="shared" ref="W11:W29" si="3">H11+I11+J11+K11-L11+M11+N11+O11+P11+Q11+R11+U11+V11+S11+T11</f>
        <v>-3867800</v>
      </c>
      <c r="X11" s="41">
        <v>0</v>
      </c>
      <c r="Y11" s="42">
        <f t="shared" ref="Y11:Y29" si="4">W11+X11</f>
        <v>-3867800</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-4959000</v>
      </c>
      <c r="P13" s="43">
        <v>0</v>
      </c>
      <c r="Q13" s="43">
        <v>0</v>
      </c>
      <c r="R13" s="43">
        <v>0</v>
      </c>
      <c r="S13" s="41">
        <v>0</v>
      </c>
      <c r="T13" s="41">
        <v>0</v>
      </c>
      <c r="U13" s="41">
        <v>4959000</v>
      </c>
      <c r="V13" s="41">
        <v>0</v>
      </c>
      <c r="W13" s="42">
        <f t="shared" si="3"/>
        <v>0</v>
      </c>
      <c r="X13" s="41">
        <v>0</v>
      </c>
      <c r="Y13" s="42">
        <f t="shared" si="4"/>
        <v>0</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428303</v>
      </c>
      <c r="P19" s="41">
        <v>0</v>
      </c>
      <c r="Q19" s="41">
        <v>0</v>
      </c>
      <c r="R19" s="41">
        <v>0</v>
      </c>
      <c r="S19" s="41">
        <v>0</v>
      </c>
      <c r="T19" s="41">
        <v>0</v>
      </c>
      <c r="U19" s="41">
        <v>0</v>
      </c>
      <c r="V19" s="41">
        <v>0</v>
      </c>
      <c r="W19" s="42">
        <f t="shared" si="3"/>
        <v>428303</v>
      </c>
      <c r="X19" s="41">
        <v>0</v>
      </c>
      <c r="Y19" s="42">
        <f t="shared" si="4"/>
        <v>428303</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425</v>
      </c>
      <c r="B27" s="277"/>
      <c r="C27" s="277"/>
      <c r="D27" s="277"/>
      <c r="E27" s="277"/>
      <c r="F27" s="277"/>
      <c r="G27" s="6">
        <v>21</v>
      </c>
      <c r="H27" s="41">
        <v>0</v>
      </c>
      <c r="I27" s="41">
        <v>0</v>
      </c>
      <c r="J27" s="41">
        <v>0</v>
      </c>
      <c r="K27" s="41">
        <v>0</v>
      </c>
      <c r="L27" s="41">
        <v>0</v>
      </c>
      <c r="M27" s="41">
        <v>0</v>
      </c>
      <c r="N27" s="41">
        <v>548248</v>
      </c>
      <c r="O27" s="41">
        <v>0</v>
      </c>
      <c r="P27" s="41">
        <v>0</v>
      </c>
      <c r="Q27" s="41">
        <v>0</v>
      </c>
      <c r="R27" s="41">
        <v>0</v>
      </c>
      <c r="S27" s="41">
        <v>0</v>
      </c>
      <c r="T27" s="41">
        <v>0</v>
      </c>
      <c r="U27" s="41">
        <v>0</v>
      </c>
      <c r="V27" s="41">
        <v>-16665158</v>
      </c>
      <c r="W27" s="42">
        <f t="shared" si="3"/>
        <v>-16116910</v>
      </c>
      <c r="X27" s="41">
        <v>0</v>
      </c>
      <c r="Y27" s="42">
        <f t="shared" si="4"/>
        <v>-16116910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16665158</v>
      </c>
      <c r="V28" s="41">
        <v>0</v>
      </c>
      <c r="W28" s="42">
        <f t="shared" si="3"/>
        <v>16665158</v>
      </c>
      <c r="X28" s="41">
        <v>0</v>
      </c>
      <c r="Y28" s="42">
        <f t="shared" si="4"/>
        <v>16665158</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116604710</v>
      </c>
      <c r="I30" s="44">
        <f t="shared" ref="I30:Y30" si="5">SUM(I10:I29)</f>
        <v>-255383</v>
      </c>
      <c r="J30" s="44">
        <f t="shared" si="5"/>
        <v>0</v>
      </c>
      <c r="K30" s="44">
        <f t="shared" si="5"/>
        <v>1446309</v>
      </c>
      <c r="L30" s="44">
        <f t="shared" si="5"/>
        <v>3196416</v>
      </c>
      <c r="M30" s="44">
        <f t="shared" si="5"/>
        <v>0</v>
      </c>
      <c r="N30" s="44">
        <f t="shared" si="5"/>
        <v>1502650</v>
      </c>
      <c r="O30" s="44">
        <f t="shared" si="5"/>
        <v>86914509</v>
      </c>
      <c r="P30" s="44">
        <f t="shared" si="5"/>
        <v>0</v>
      </c>
      <c r="Q30" s="44">
        <f t="shared" si="5"/>
        <v>0</v>
      </c>
      <c r="R30" s="44">
        <f t="shared" si="5"/>
        <v>0</v>
      </c>
      <c r="S30" s="44">
        <f t="shared" si="5"/>
        <v>0</v>
      </c>
      <c r="T30" s="44">
        <f t="shared" si="5"/>
        <v>0</v>
      </c>
      <c r="U30" s="44">
        <f t="shared" si="5"/>
        <v>-249532342</v>
      </c>
      <c r="V30" s="44">
        <f t="shared" si="5"/>
        <v>-3867800</v>
      </c>
      <c r="W30" s="44">
        <f t="shared" si="5"/>
        <v>-50383763</v>
      </c>
      <c r="X30" s="44">
        <f t="shared" si="5"/>
        <v>0</v>
      </c>
      <c r="Y30" s="44">
        <f t="shared" si="5"/>
        <v>-50383763</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-4530697</v>
      </c>
      <c r="P32" s="42">
        <f t="shared" si="6"/>
        <v>0</v>
      </c>
      <c r="Q32" s="42">
        <f t="shared" si="6"/>
        <v>0</v>
      </c>
      <c r="R32" s="42">
        <f t="shared" si="6"/>
        <v>0</v>
      </c>
      <c r="S32" s="42">
        <f t="shared" ref="S32:T32" si="7">SUM(S12:S20)</f>
        <v>0</v>
      </c>
      <c r="T32" s="42">
        <f t="shared" si="7"/>
        <v>0</v>
      </c>
      <c r="U32" s="42">
        <f t="shared" si="6"/>
        <v>4959000</v>
      </c>
      <c r="V32" s="42">
        <f t="shared" si="6"/>
        <v>0</v>
      </c>
      <c r="W32" s="42">
        <f t="shared" si="6"/>
        <v>428303</v>
      </c>
      <c r="X32" s="42">
        <f t="shared" si="6"/>
        <v>0</v>
      </c>
      <c r="Y32" s="42">
        <f t="shared" si="6"/>
        <v>428303</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-4530697</v>
      </c>
      <c r="P33" s="42">
        <f t="shared" si="8"/>
        <v>0</v>
      </c>
      <c r="Q33" s="42">
        <f t="shared" si="8"/>
        <v>0</v>
      </c>
      <c r="R33" s="42">
        <f t="shared" si="8"/>
        <v>0</v>
      </c>
      <c r="S33" s="42">
        <f t="shared" ref="S33:T33" si="9">S11+S32</f>
        <v>0</v>
      </c>
      <c r="T33" s="42">
        <f t="shared" si="9"/>
        <v>0</v>
      </c>
      <c r="U33" s="42">
        <f t="shared" si="8"/>
        <v>4959000</v>
      </c>
      <c r="V33" s="42">
        <f t="shared" si="8"/>
        <v>-3867800</v>
      </c>
      <c r="W33" s="42">
        <f t="shared" si="8"/>
        <v>-3439497</v>
      </c>
      <c r="X33" s="42">
        <f t="shared" si="8"/>
        <v>0</v>
      </c>
      <c r="Y33" s="42">
        <f t="shared" si="8"/>
        <v>-3439497</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548248</v>
      </c>
      <c r="O34" s="44">
        <f t="shared" si="10"/>
        <v>0</v>
      </c>
      <c r="P34" s="44">
        <f t="shared" si="10"/>
        <v>0</v>
      </c>
      <c r="Q34" s="44">
        <f t="shared" si="10"/>
        <v>0</v>
      </c>
      <c r="R34" s="44">
        <f t="shared" si="10"/>
        <v>0</v>
      </c>
      <c r="S34" s="44">
        <f t="shared" ref="S34:T34" si="11">SUM(S21:S29)</f>
        <v>0</v>
      </c>
      <c r="T34" s="44">
        <f t="shared" si="11"/>
        <v>0</v>
      </c>
      <c r="U34" s="44">
        <f t="shared" si="10"/>
        <v>16665158</v>
      </c>
      <c r="V34" s="44">
        <f t="shared" si="10"/>
        <v>-16665158</v>
      </c>
      <c r="W34" s="44">
        <f t="shared" si="10"/>
        <v>548248</v>
      </c>
      <c r="X34" s="44">
        <f t="shared" si="10"/>
        <v>0</v>
      </c>
      <c r="Y34" s="44">
        <f t="shared" si="10"/>
        <v>548248</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116604710</v>
      </c>
      <c r="I36" s="41">
        <v>-255383</v>
      </c>
      <c r="J36" s="41">
        <v>0</v>
      </c>
      <c r="K36" s="41">
        <v>1446309</v>
      </c>
      <c r="L36" s="41">
        <v>3196416</v>
      </c>
      <c r="M36" s="41">
        <v>0</v>
      </c>
      <c r="N36" s="41">
        <v>1502650</v>
      </c>
      <c r="O36" s="41">
        <v>86914509</v>
      </c>
      <c r="P36" s="41">
        <v>0</v>
      </c>
      <c r="Q36" s="41">
        <v>0</v>
      </c>
      <c r="R36" s="41">
        <v>0</v>
      </c>
      <c r="S36" s="41">
        <v>0</v>
      </c>
      <c r="T36" s="41">
        <v>0</v>
      </c>
      <c r="U36" s="41">
        <v>-249532342</v>
      </c>
      <c r="V36" s="41">
        <v>-3867800</v>
      </c>
      <c r="W36" s="45">
        <f>H36+I36+J36+K36-L36+M36+N36+O36+P36+Q36+R36+U36+V36+S36+T36</f>
        <v>-50383763</v>
      </c>
      <c r="X36" s="41">
        <v>0</v>
      </c>
      <c r="Y36" s="45">
        <f t="shared" ref="Y36:Y38" si="12">W36+X36</f>
        <v>-50383763</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116604710</v>
      </c>
      <c r="I39" s="42">
        <f t="shared" ref="I39:Y39" si="14">I36+I37+I38</f>
        <v>-255383</v>
      </c>
      <c r="J39" s="42">
        <f t="shared" si="14"/>
        <v>0</v>
      </c>
      <c r="K39" s="42">
        <f t="shared" si="14"/>
        <v>1446309</v>
      </c>
      <c r="L39" s="42">
        <f t="shared" si="14"/>
        <v>3196416</v>
      </c>
      <c r="M39" s="42">
        <f t="shared" si="14"/>
        <v>0</v>
      </c>
      <c r="N39" s="42">
        <f t="shared" si="14"/>
        <v>1502650</v>
      </c>
      <c r="O39" s="42">
        <f t="shared" si="14"/>
        <v>86914509</v>
      </c>
      <c r="P39" s="42">
        <f t="shared" si="14"/>
        <v>0</v>
      </c>
      <c r="Q39" s="42">
        <f t="shared" si="14"/>
        <v>0</v>
      </c>
      <c r="R39" s="42">
        <f t="shared" si="14"/>
        <v>0</v>
      </c>
      <c r="S39" s="42">
        <f t="shared" si="14"/>
        <v>0</v>
      </c>
      <c r="T39" s="42">
        <f t="shared" si="14"/>
        <v>0</v>
      </c>
      <c r="U39" s="42">
        <f t="shared" si="14"/>
        <v>-249532342</v>
      </c>
      <c r="V39" s="42">
        <f t="shared" si="14"/>
        <v>-3867800</v>
      </c>
      <c r="W39" s="42">
        <f t="shared" si="14"/>
        <v>-50383763</v>
      </c>
      <c r="X39" s="42">
        <f t="shared" si="14"/>
        <v>0</v>
      </c>
      <c r="Y39" s="42">
        <f t="shared" si="14"/>
        <v>-50383763</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-23587598</v>
      </c>
      <c r="W40" s="45">
        <f t="shared" ref="W40:W58" si="15">H40+I40+J40+K40-L40+M40+N40+O40+P40+Q40+R40+U40+V40+S40+T40</f>
        <v>-23587598</v>
      </c>
      <c r="X40" s="41">
        <v>0</v>
      </c>
      <c r="Y40" s="45">
        <f t="shared" ref="Y40:Y58" si="16">W40+X40</f>
        <v>-23587598</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-43737226</v>
      </c>
      <c r="P42" s="43">
        <v>0</v>
      </c>
      <c r="Q42" s="43">
        <v>0</v>
      </c>
      <c r="R42" s="43">
        <v>0</v>
      </c>
      <c r="S42" s="41">
        <v>0</v>
      </c>
      <c r="T42" s="41">
        <v>0</v>
      </c>
      <c r="U42" s="41">
        <v>43737226</v>
      </c>
      <c r="V42" s="41">
        <v>0</v>
      </c>
      <c r="W42" s="45">
        <f t="shared" si="15"/>
        <v>0</v>
      </c>
      <c r="X42" s="41">
        <v>0</v>
      </c>
      <c r="Y42" s="45">
        <f t="shared" si="16"/>
        <v>0</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3867800</v>
      </c>
      <c r="W56" s="45">
        <f t="shared" si="15"/>
        <v>3867800</v>
      </c>
      <c r="X56" s="41">
        <v>0</v>
      </c>
      <c r="Y56" s="45">
        <f t="shared" si="16"/>
        <v>3867800</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-3867800</v>
      </c>
      <c r="V57" s="41">
        <v>0</v>
      </c>
      <c r="W57" s="45">
        <f t="shared" si="15"/>
        <v>-3867800</v>
      </c>
      <c r="X57" s="41">
        <v>0</v>
      </c>
      <c r="Y57" s="45">
        <f t="shared" si="16"/>
        <v>-3867800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116604710</v>
      </c>
      <c r="I59" s="44">
        <f t="shared" ref="I59:Y59" si="17">SUM(I39:I58)</f>
        <v>-255383</v>
      </c>
      <c r="J59" s="44">
        <f t="shared" si="17"/>
        <v>0</v>
      </c>
      <c r="K59" s="44">
        <f t="shared" si="17"/>
        <v>1446309</v>
      </c>
      <c r="L59" s="44">
        <f t="shared" si="17"/>
        <v>3196416</v>
      </c>
      <c r="M59" s="44">
        <f t="shared" si="17"/>
        <v>0</v>
      </c>
      <c r="N59" s="44">
        <f t="shared" si="17"/>
        <v>1502650</v>
      </c>
      <c r="O59" s="44">
        <f t="shared" si="17"/>
        <v>43177283</v>
      </c>
      <c r="P59" s="44">
        <f t="shared" si="17"/>
        <v>0</v>
      </c>
      <c r="Q59" s="44">
        <f t="shared" si="17"/>
        <v>0</v>
      </c>
      <c r="R59" s="44">
        <f t="shared" si="17"/>
        <v>0</v>
      </c>
      <c r="S59" s="44">
        <f t="shared" si="17"/>
        <v>0</v>
      </c>
      <c r="T59" s="44">
        <f t="shared" si="17"/>
        <v>0</v>
      </c>
      <c r="U59" s="44">
        <f t="shared" si="17"/>
        <v>-209662916</v>
      </c>
      <c r="V59" s="44">
        <f t="shared" si="17"/>
        <v>-23587598</v>
      </c>
      <c r="W59" s="44">
        <f t="shared" si="17"/>
        <v>-73971361</v>
      </c>
      <c r="X59" s="44">
        <f t="shared" si="17"/>
        <v>0</v>
      </c>
      <c r="Y59" s="44">
        <f t="shared" si="17"/>
        <v>-73971361</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-43737226</v>
      </c>
      <c r="P61" s="45">
        <f t="shared" si="18"/>
        <v>0</v>
      </c>
      <c r="Q61" s="45">
        <f t="shared" si="18"/>
        <v>0</v>
      </c>
      <c r="R61" s="45">
        <f t="shared" si="18"/>
        <v>0</v>
      </c>
      <c r="S61" s="45">
        <f t="shared" ref="S61:T61" si="19">SUM(S41:S49)</f>
        <v>0</v>
      </c>
      <c r="T61" s="45">
        <f t="shared" si="19"/>
        <v>0</v>
      </c>
      <c r="U61" s="45">
        <f t="shared" si="18"/>
        <v>43737226</v>
      </c>
      <c r="V61" s="45">
        <f t="shared" si="18"/>
        <v>0</v>
      </c>
      <c r="W61" s="45">
        <f t="shared" si="18"/>
        <v>0</v>
      </c>
      <c r="X61" s="45">
        <f t="shared" si="18"/>
        <v>0</v>
      </c>
      <c r="Y61" s="45">
        <f t="shared" si="18"/>
        <v>0</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-43737226</v>
      </c>
      <c r="P62" s="45">
        <f t="shared" si="20"/>
        <v>0</v>
      </c>
      <c r="Q62" s="45">
        <f t="shared" si="20"/>
        <v>0</v>
      </c>
      <c r="R62" s="45">
        <f t="shared" si="20"/>
        <v>0</v>
      </c>
      <c r="S62" s="45">
        <f t="shared" ref="S62:T62" si="21">S40+S61</f>
        <v>0</v>
      </c>
      <c r="T62" s="45">
        <f t="shared" si="21"/>
        <v>0</v>
      </c>
      <c r="U62" s="45">
        <f t="shared" si="20"/>
        <v>43737226</v>
      </c>
      <c r="V62" s="45">
        <f t="shared" si="20"/>
        <v>-23587598</v>
      </c>
      <c r="W62" s="45">
        <f t="shared" si="20"/>
        <v>-23587598</v>
      </c>
      <c r="X62" s="45">
        <f t="shared" si="20"/>
        <v>0</v>
      </c>
      <c r="Y62" s="45">
        <f t="shared" si="20"/>
        <v>-23587598</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-3867800</v>
      </c>
      <c r="V63" s="46">
        <f t="shared" si="22"/>
        <v>3867800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2021-04-29T06:53:05Z</cp:lastPrinted>
  <dcterms:created xsi:type="dcterms:W3CDTF">2008-10-17T11:51:54Z</dcterms:created>
  <dcterms:modified xsi:type="dcterms:W3CDTF">2021-04-30T13:13:03Z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