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4\ZAVRŠNI\ZA ZSE Izvještaji\"/>
    </mc:Choice>
  </mc:AlternateContent>
  <xr:revisionPtr revIDLastSave="0" documentId="13_ncr:1_{578E9549-A664-452D-A61C-37F8A3AA4AFF}" xr6:coauthVersionLast="47" xr6:coauthVersionMax="47" xr10:uidLastSave="{00000000-0000-0000-0000-000000000000}"/>
  <bookViews>
    <workbookView xWindow="-120" yWindow="-120" windowWidth="20730" windowHeight="11160" activeTab="2"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6">Notes!$A$1:$I$66</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22" l="1"/>
  <c r="U42" i="22" s="1"/>
  <c r="U18" i="22"/>
  <c r="U21" i="22"/>
  <c r="U20" i="22"/>
  <c r="I23" i="20"/>
  <c r="H23" i="20"/>
  <c r="I17" i="20"/>
  <c r="H17" i="20"/>
  <c r="H12" i="20"/>
  <c r="I10" i="20"/>
  <c r="H10" i="20"/>
  <c r="H8" i="20"/>
  <c r="H21" i="19"/>
  <c r="H20" i="19"/>
  <c r="H12" i="19"/>
  <c r="H132" i="18"/>
  <c r="H111" i="18"/>
  <c r="I95" i="18"/>
  <c r="V40" i="22" s="1"/>
  <c r="H93" i="18"/>
  <c r="H71" i="18"/>
  <c r="H47" i="18"/>
  <c r="V11" i="22"/>
  <c r="A4" i="21"/>
  <c r="A4" i="20"/>
  <c r="A4" i="19"/>
  <c r="U28" i="22"/>
  <c r="V28" i="22" s="1"/>
  <c r="I20" i="21"/>
  <c r="H20" i="21"/>
  <c r="X63" i="22" l="1"/>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Q39" i="22"/>
  <c r="Q59" i="22" s="1"/>
  <c r="M39" i="22"/>
  <c r="M59" i="22" s="1"/>
  <c r="I39" i="22"/>
  <c r="I59" i="22" s="1"/>
  <c r="W38" i="22"/>
  <c r="Y38" i="22" s="1"/>
  <c r="W37" i="22"/>
  <c r="Y37"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V36" i="22" s="1"/>
  <c r="U57" i="22" s="1"/>
  <c r="V57" i="22" s="1"/>
  <c r="V63" i="22" s="1"/>
  <c r="U10" i="22"/>
  <c r="U30" i="22" s="1"/>
  <c r="U36" i="22" s="1"/>
  <c r="U39" i="22" s="1"/>
  <c r="T10" i="22"/>
  <c r="T30" i="22" s="1"/>
  <c r="T36" i="22" s="1"/>
  <c r="T39" i="22" s="1"/>
  <c r="T59" i="22" s="1"/>
  <c r="S10" i="22"/>
  <c r="S30" i="22" s="1"/>
  <c r="S36" i="22" s="1"/>
  <c r="S39" i="22" s="1"/>
  <c r="S59" i="22" s="1"/>
  <c r="R10" i="22"/>
  <c r="R30" i="22" s="1"/>
  <c r="R36" i="22" s="1"/>
  <c r="R39" i="22" s="1"/>
  <c r="R59" i="22" s="1"/>
  <c r="Q10" i="22"/>
  <c r="Q30" i="22" s="1"/>
  <c r="Q36" i="22" s="1"/>
  <c r="P10" i="22"/>
  <c r="P30" i="22" s="1"/>
  <c r="P36" i="22" s="1"/>
  <c r="P39" i="22" s="1"/>
  <c r="P59" i="22" s="1"/>
  <c r="O10" i="22"/>
  <c r="O30" i="22" s="1"/>
  <c r="O36" i="22" s="1"/>
  <c r="O39" i="22" s="1"/>
  <c r="O59" i="22" s="1"/>
  <c r="N10" i="22"/>
  <c r="N30" i="22" s="1"/>
  <c r="N36" i="22" s="1"/>
  <c r="N39" i="22" s="1"/>
  <c r="N59" i="22" s="1"/>
  <c r="M10" i="22"/>
  <c r="M30" i="22" s="1"/>
  <c r="M36" i="22" s="1"/>
  <c r="L10" i="22"/>
  <c r="L30" i="22" s="1"/>
  <c r="L36" i="22" s="1"/>
  <c r="L39" i="22" s="1"/>
  <c r="L59" i="22" s="1"/>
  <c r="K10" i="22"/>
  <c r="K30" i="22" s="1"/>
  <c r="K36" i="22" s="1"/>
  <c r="K39" i="22" s="1"/>
  <c r="K59" i="22" s="1"/>
  <c r="J10" i="22"/>
  <c r="J30" i="22" s="1"/>
  <c r="J36" i="22" s="1"/>
  <c r="J39" i="22" s="1"/>
  <c r="J59" i="22" s="1"/>
  <c r="I10" i="22"/>
  <c r="I30" i="22" s="1"/>
  <c r="I36" i="22" s="1"/>
  <c r="H10" i="22"/>
  <c r="H30" i="22" s="1"/>
  <c r="H36" i="22" s="1"/>
  <c r="H39" i="22" s="1"/>
  <c r="H59" i="22" s="1"/>
  <c r="W9" i="22"/>
  <c r="Y9" i="22" s="1"/>
  <c r="W8" i="22"/>
  <c r="Y8" i="22" s="1"/>
  <c r="W7" i="22"/>
  <c r="W10" i="22" s="1"/>
  <c r="H13" i="21"/>
  <c r="H21" i="21" s="1"/>
  <c r="I97" i="19"/>
  <c r="H97" i="19"/>
  <c r="I90" i="19"/>
  <c r="H90" i="19"/>
  <c r="I117" i="18"/>
  <c r="H117" i="18"/>
  <c r="I105" i="18"/>
  <c r="H105" i="18"/>
  <c r="I98" i="18"/>
  <c r="H98" i="18"/>
  <c r="I94" i="18"/>
  <c r="H94" i="18"/>
  <c r="I91" i="18"/>
  <c r="H91" i="18"/>
  <c r="I85" i="18"/>
  <c r="H85" i="18"/>
  <c r="H78" i="18"/>
  <c r="U59" i="22" l="1"/>
  <c r="W36" i="22"/>
  <c r="Y36" i="22" s="1"/>
  <c r="Y39" i="22" s="1"/>
  <c r="V39" i="22"/>
  <c r="V59" i="22" s="1"/>
  <c r="U63" i="22"/>
  <c r="W57" i="22"/>
  <c r="Y57" i="22" s="1"/>
  <c r="Y63" i="22" s="1"/>
  <c r="Y34" i="22"/>
  <c r="I107" i="19"/>
  <c r="W34" i="22"/>
  <c r="W32" i="22"/>
  <c r="W33" i="22" s="1"/>
  <c r="W30" i="22"/>
  <c r="H107" i="19"/>
  <c r="Y61" i="22"/>
  <c r="Y62" i="22" s="1"/>
  <c r="W61" i="22"/>
  <c r="W62" i="22" s="1"/>
  <c r="Y7" i="22"/>
  <c r="Y10" i="22" s="1"/>
  <c r="Y13" i="22"/>
  <c r="Y32" i="22" s="1"/>
  <c r="Y33" i="22" s="1"/>
  <c r="W39" i="22" l="1"/>
  <c r="W59" i="22" s="1"/>
  <c r="Y59" i="22"/>
  <c r="W63" i="22"/>
  <c r="Y30" i="22"/>
  <c r="I48" i="21"/>
  <c r="H48" i="21"/>
  <c r="I42" i="21"/>
  <c r="H42" i="21"/>
  <c r="I35" i="21"/>
  <c r="H35" i="21"/>
  <c r="I29" i="21"/>
  <c r="H29" i="21"/>
  <c r="I13" i="21"/>
  <c r="I21" i="21" s="1"/>
  <c r="I54" i="20"/>
  <c r="H54" i="20"/>
  <c r="I48" i="20"/>
  <c r="H48" i="20"/>
  <c r="I41" i="20"/>
  <c r="H41" i="20"/>
  <c r="I35" i="20"/>
  <c r="H35" i="20"/>
  <c r="I19" i="20"/>
  <c r="H19" i="20"/>
  <c r="I9" i="20"/>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42" i="20"/>
  <c r="I55" i="20"/>
  <c r="I36" i="21"/>
  <c r="I49" i="21"/>
  <c r="H24" i="20"/>
  <c r="H27" i="20" s="1"/>
  <c r="H42" i="20"/>
  <c r="H62" i="19" l="1"/>
  <c r="H61" i="19"/>
  <c r="H67" i="19" s="1"/>
  <c r="H63" i="19"/>
  <c r="I62" i="19"/>
  <c r="I8" i="20" s="1"/>
  <c r="I18" i="20" s="1"/>
  <c r="I24" i="20" s="1"/>
  <c r="I27" i="20" s="1"/>
  <c r="I57" i="20" s="1"/>
  <c r="I63" i="19"/>
  <c r="I72" i="18"/>
  <c r="I61" i="19"/>
  <c r="I66" i="19" s="1"/>
  <c r="I51" i="21"/>
  <c r="I53" i="21" s="1"/>
  <c r="H51" i="21"/>
  <c r="H53" i="21" s="1"/>
  <c r="H57" i="20"/>
  <c r="H59" i="20" s="1"/>
  <c r="I58" i="20" s="1"/>
  <c r="H72" i="18"/>
  <c r="H89" i="19"/>
  <c r="I89" i="19"/>
  <c r="I59" i="20" l="1"/>
  <c r="H66" i="19"/>
  <c r="H65" i="19"/>
  <c r="H88" i="19" s="1"/>
  <c r="H108" i="19" s="1"/>
  <c r="I65" i="19"/>
  <c r="I88" i="19" s="1"/>
  <c r="I108" i="19" s="1"/>
  <c r="I67" i="19"/>
</calcChain>
</file>

<file path=xl/sharedStrings.xml><?xml version="1.0" encoding="utf-8"?>
<sst xmlns="http://schemas.openxmlformats.org/spreadsheetml/2006/main" count="528" uniqueCount="517">
  <si>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</si>
  <si>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</si>
  <si>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</si>
  <si>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</si>
  <si>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</si>
  <si>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</si>
  <si>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</si>
  <si>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</si>
  <si>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</si>
  <si>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</si>
  <si>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</si>
  <si>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</si>
  <si>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</si>
  <si>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</si>
  <si>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</si>
  <si>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</si>
  <si>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</si>
  <si>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</si>
  <si>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</si>
  <si>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</si>
  <si>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</si>
  <si>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</si>
  <si>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</si>
  <si>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</si>
  <si>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</si>
  <si>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</si>
  <si>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</si>
  <si>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</si>
  <si>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</si>
  <si>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</si>
  <si>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</si>
  <si>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</si>
  <si>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</si>
  <si>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</si>
  <si>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</si>
  <si>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</si>
  <si>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</si>
  <si>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</si>
  <si>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</si>
  <si>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</si>
  <si>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</si>
  <si>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</si>
  <si>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</si>
  <si>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</si>
  <si>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</si>
  <si>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</si>
  <si>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</si>
  <si>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</si>
  <si>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</si>
  <si>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</si>
  <si>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</si>
  <si>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</si>
  <si>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</si>
  <si>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</si>
  <si>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</si>
  <si>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</si>
  <si>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</si>
  <si>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</si>
  <si>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</si>
  <si>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</si>
  <si>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</si>
  <si>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</si>
  <si>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</si>
  <si>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</si>
  <si>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</si>
  <si>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</si>
  <si>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</si>
  <si>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</si>
  <si>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</si>
  <si>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</si>
  <si>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</si>
  <si>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</si>
  <si>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</si>
  <si>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</si>
  <si>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</si>
  <si>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</si>
  <si>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</si>
  <si>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</si>
  <si>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</si>
  <si>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</si>
  <si>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</si>
  <si>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</si>
  <si>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</si>
  <si>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</si>
  <si>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</si>
  <si>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</si>
  <si>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</si>
  <si>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</si>
  <si>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</si>
  <si>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</si>
  <si>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</si>
  <si>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</si>
  <si>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</si>
  <si>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</si>
  <si>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</si>
  <si>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</si>
  <si>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</si>
  <si>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</si>
  <si>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</si>
  <si>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</si>
  <si>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</si>
  <si>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</si>
  <si>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</si>
  <si>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</si>
  <si>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</si>
  <si>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</si>
  <si>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</si>
  <si>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</si>
  <si>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</si>
  <si>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</si>
  <si>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</si>
  <si>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</si>
  <si>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</si>
  <si>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</si>
  <si>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</si>
  <si>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</si>
  <si>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</si>
  <si>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</si>
  <si>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</si>
  <si>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</si>
  <si>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</si>
  <si>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</si>
  <si>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</si>
  <si>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</si>
  <si>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</si>
  <si>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</si>
  <si>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</si>
  <si>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</si>
  <si>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</si>
  <si>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</si>
  <si>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</si>
  <si>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</si>
  <si>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</si>
  <si>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</si>
  <si>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</si>
  <si>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</si>
  <si>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</si>
  <si>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</si>
  <si>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</si>
  <si>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</si>
  <si>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</si>
  <si>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</si>
  <si>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</si>
  <si>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</si>
  <si>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</si>
  <si>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</si>
  <si>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</si>
  <si>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</si>
  <si>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</si>
  <si>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</si>
  <si>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</si>
  <si>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</si>
  <si>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</si>
  <si>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</si>
  <si>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</si>
  <si>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</si>
  <si>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</si>
  <si>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</si>
  <si>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</si>
  <si>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</si>
  <si>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</si>
  <si>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</si>
  <si>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</si>
  <si>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</si>
  <si>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</si>
  <si>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</si>
  <si>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</si>
  <si>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</si>
  <si>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</si>
  <si>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</si>
  <si>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</si>
  <si>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</si>
  <si>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</si>
  <si>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</si>
  <si>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</si>
  <si>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</si>
  <si>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</si>
  <si>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</si>
  <si>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</si>
  <si>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</si>
  <si>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</si>
  <si>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</si>
  <si>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</si>
  <si>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</si>
  <si>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</si>
  <si>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</si>
  <si>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</si>
  <si>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</si>
  <si>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</si>
  <si>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</si>
  <si>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</si>
  <si>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</si>
  <si>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</si>
  <si>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</si>
  <si>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</si>
  <si>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</si>
  <si>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</si>
  <si>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</si>
  <si>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</si>
  <si>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</si>
  <si>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</si>
  <si>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</si>
  <si>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</si>
  <si>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</si>
  <si>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</si>
  <si>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</si>
  <si>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</si>
  <si>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</si>
  <si>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</si>
  <si>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</si>
  <si>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</si>
  <si>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</si>
  <si>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</si>
  <si>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</si>
  <si>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</si>
  <si>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</si>
  <si>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</si>
  <si>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</si>
  <si>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</si>
  <si>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</si>
  <si>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</si>
  <si>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</si>
  <si>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</si>
  <si>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</si>
  <si>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</si>
  <si>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</si>
  <si>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</si>
  <si>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</si>
  <si>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</si>
  <si>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</si>
  <si>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</si>
  <si>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</si>
  <si>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</si>
  <si>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</si>
  <si>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</si>
  <si>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</si>
  <si>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</si>
  <si>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</si>
  <si>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</si>
  <si>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</si>
  <si>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</si>
  <si>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</si>
  <si>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</si>
  <si>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</si>
  <si>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</si>
  <si>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</si>
  <si>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</si>
  <si>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</si>
  <si>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</si>
  <si>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</si>
  <si>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</si>
  <si>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</si>
  <si>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</si>
  <si>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</si>
  <si>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</si>
  <si>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</si>
  <si>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</si>
  <si>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</si>
  <si>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</si>
  <si>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</si>
  <si>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</si>
  <si>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</si>
  <si>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</si>
  <si>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</si>
  <si>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</si>
  <si>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</si>
  <si>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</si>
  <si>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</si>
  <si>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</si>
  <si>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</si>
  <si>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</si>
  <si>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</si>
  <si>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</si>
  <si>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</si>
  <si>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</si>
  <si>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</si>
  <si>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</si>
  <si>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</si>
  <si>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</si>
  <si>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</si>
  <si>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</si>
  <si>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</si>
  <si>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</si>
  <si>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</si>
  <si>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</si>
  <si>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</si>
  <si>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</si>
  <si>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</si>
  <si>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</si>
  <si>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</si>
  <si>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</si>
  <si>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</si>
  <si>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</si>
  <si>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</si>
  <si>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</si>
  <si>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</si>
  <si>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</si>
  <si>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</si>
  <si>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</si>
  <si>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</si>
  <si>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</si>
  <si>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</si>
  <si>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</si>
  <si>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</si>
  <si>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</si>
  <si>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</si>
  <si>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</si>
  <si>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</si>
  <si>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</si>
  <si>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</si>
  <si>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</si>
  <si>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</si>
  <si>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</si>
  <si>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</si>
  <si>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</si>
  <si>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</si>
  <si>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</si>
  <si>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</si>
  <si>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</si>
  <si>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</si>
  <si>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</si>
  <si>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</si>
  <si>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</si>
  <si>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</si>
  <si>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</si>
  <si>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</si>
  <si>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</si>
  <si>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</si>
  <si>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</si>
  <si>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</si>
  <si>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</si>
  <si>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</si>
  <si>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</si>
  <si>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</si>
  <si>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</si>
  <si>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</si>
  <si>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</si>
  <si>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</si>
  <si>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</si>
  <si>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</si>
  <si>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</si>
  <si>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</si>
  <si>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</si>
  <si>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</si>
  <si>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</si>
  <si>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</si>
  <si>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</si>
  <si>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</si>
  <si>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</si>
  <si>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</si>
  <si>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</si>
  <si>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</si>
  <si>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</si>
  <si>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</si>
  <si>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</si>
  <si>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</si>
  <si>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</si>
  <si>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</si>
  <si>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</si>
  <si>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</si>
  <si>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</si>
  <si>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</si>
  <si>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</si>
  <si>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</si>
  <si>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</si>
  <si>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</si>
  <si>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</si>
  <si>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</si>
  <si>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</si>
  <si>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</si>
  <si>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</si>
  <si>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</si>
  <si>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</si>
  <si>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</si>
  <si>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</si>
  <si>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</si>
  <si>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</si>
  <si>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</si>
  <si>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</si>
  <si>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</si>
  <si>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</si>
  <si>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</si>
  <si>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</si>
  <si>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</si>
  <si>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</si>
  <si>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</si>
  <si>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</si>
  <si>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</si>
  <si>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</si>
  <si>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</si>
  <si>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</si>
  <si>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</si>
  <si>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</si>
  <si>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</si>
  <si>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</si>
  <si>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</si>
  <si>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</si>
  <si>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</si>
  <si>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</si>
  <si>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</si>
  <si>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</si>
  <si>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</si>
  <si>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</si>
  <si>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</si>
  <si>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</si>
  <si>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</si>
  <si>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</si>
  <si>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</si>
  <si>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</si>
  <si>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</si>
  <si>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</si>
  <si>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</si>
  <si>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</si>
  <si>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</si>
  <si>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</si>
  <si>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</si>
  <si>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</si>
  <si>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</si>
  <si>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</si>
  <si>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</si>
  <si>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</si>
  <si>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</si>
  <si>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</si>
  <si>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</si>
  <si>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</si>
  <si>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</si>
  <si>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</si>
  <si>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</si>
  <si>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</si>
  <si>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</si>
  <si>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</si>
  <si>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</si>
  <si>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</si>
  <si>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</si>
  <si>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</si>
  <si>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</si>
  <si>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</si>
  <si>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</si>
  <si>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</si>
  <si>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</si>
  <si>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</si>
  <si>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</si>
  <si>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</si>
  <si>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</si>
  <si>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</si>
  <si>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</si>
  <si>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</si>
  <si>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</si>
  <si>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</si>
  <si>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</si>
  <si>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</si>
  <si>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</si>
  <si>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</si>
  <si>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</si>
  <si>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</si>
  <si>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</si>
  <si>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</si>
  <si>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</si>
  <si>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</si>
  <si>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</si>
  <si>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</si>
  <si>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</si>
  <si>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</si>
  <si>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</si>
  <si>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</si>
  <si>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</si>
  <si>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</si>
  <si>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</si>
  <si>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</si>
  <si>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</si>
  <si>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</si>
  <si>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</si>
  <si>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</si>
  <si>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</si>
  <si>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</si>
  <si>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</si>
  <si>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</si>
  <si>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</si>
  <si>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</si>
  <si>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</si>
  <si>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</si>
  <si>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</si>
  <si>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</si>
  <si>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</si>
  <si>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</si>
  <si>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</si>
  <si>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</si>
  <si>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</si>
  <si>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</si>
  <si>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</si>
  <si>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</si>
  <si>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</si>
  <si>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HR</t>
  </si>
  <si>
    <t>RD</t>
  </si>
  <si>
    <t>No</t>
  </si>
  <si>
    <t>03750272</t>
  </si>
  <si>
    <t>080000959</t>
  </si>
  <si>
    <t>79766124714</t>
  </si>
  <si>
    <t>1461</t>
  </si>
  <si>
    <t>74780000W0UQ8MF2FU71</t>
  </si>
  <si>
    <t>Institut IGH d.d.</t>
  </si>
  <si>
    <t>ZAGREB</t>
  </si>
  <si>
    <t>Janka Rakuše 1</t>
  </si>
  <si>
    <t>igh@igh.hr</t>
  </si>
  <si>
    <t>http:/www.igh.hr</t>
  </si>
  <si>
    <t>KD</t>
  </si>
  <si>
    <t>Senka Žaja</t>
  </si>
  <si>
    <t>01/6125-125</t>
  </si>
  <si>
    <t>senka.zaja@igh.hr</t>
  </si>
  <si>
    <t>RUSSELL BEDFORD CROATIA d.o.o.</t>
  </si>
  <si>
    <t>dr.sc.Paško Anić-Antić</t>
  </si>
  <si>
    <t xml:space="preserve">Submitter: INSTITUT IGH d.d. </t>
  </si>
  <si>
    <t> 31.12.2024</t>
  </si>
  <si>
    <t xml:space="preserve">balance as at 31.12.2024  </t>
  </si>
  <si>
    <t>for the period 01.01.2024 to 31.12.2024</t>
  </si>
  <si>
    <t>for the period 01.01.2024 . to 31.12.2024.</t>
  </si>
  <si>
    <t>NOTES TO FINANCIAL STATEMENTS - TFI
(drawn up for quarterly reporting periods)
Name of the issuer:  INSTITUT IGH, d.d.
Personal identification number (OIB):   79766124714
Reporting period: 1st January, 2024 to 31st December,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By the Decision of the Commercial Court in Zagreb, Tt-24/34060-2 of October 3, 2024, the entry under serial number 4 is deleted - approval of the pre-bankruptcy settlement of the registered entity INSTITUT IGH, joint-stock company for research and development in construction, Zagreb, Janka Rakuše 1 , MBS 080000959, OIB 79766124714 registered by decision of the Commercial Court in Zagreb under number Stpn-305/2013. from 05.12.2013 based on the Independent Auditor's Report dated July 5, 2024.
Liabilities based on the pre-bankruptcy settlement as of December 31, 2023. amounted to 39 thousand euros, which were settled in full on February 15, 2024. The audit of the settlement of obligations under the pre-bankruptcy settlement was carried out in June 2024.
b) information on the access to the latest annual financial statements, for the purpose of understanding information published in the notes to financial statements drawn up for the semi-annual reporting period.
Consolidated and non-consolidated financial statements for the period 1st January to 31st December, 2024 are available at the Company's website https://www.igh.hr/.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financial statements have been prepared in accordance with the International Financial Reporting Standards adopted by the European Union (IFRS) which are in force in the European Union.
d) a description of the financial performance in the case of the issuer whose business is seasonal (items 37 and 38 IAS 34 - Interim financial reporting).
There is no activity of a seasonal nature, with significantly increased business activity during the spring and autumn months. 
e) other comments prescribed by IAS 34 - Interim financial reporting    - Assets with the right of use are shown within long-term tangible assets according to the type of asset, while liabilities based on leases are shown within the positions of long-term and short-term liabilities.
 Assets with the right of use are shown within long-term tangible assets according to the type of asset, while lease liabilities are shown within the positions of long-term and short-term liabilities, which total 3,8 million euros. Property with the right of use is carried out in accordance with IAS-16.
Receivables and liabilities for interest on loans given and received within the group are shown within the position of receivables and liabilities within the group as of December 31st, 2024. are not significant.
Reservations due to court cases on December 31st, 2024. amount to 245 thousand euros, while the previous year they amounted to 904 thousand euros.
Revenues from the sale of services from related parties as of December 31st, 2024. are not significant.
The costs of employees in the current period amounted to EUR 10,7 million and there is no significant deviation compared to the same period of the previous year.
In the TFI-POD form, transactions with related parties are shown in the provided positions under the name 'within the group'.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INSTITUTE IGH Zagreb, Janka Rakuše 1, dioničko društvo, Croatia, MBS: 03750272, OIB:79766124714
2. adopted accounting policies (only an indication of whether there has been a change from the previous period):
There were no changes in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 company has obligations under issued bank guarantees for good performance in the amount of EUR 3,4 million.
4.  the amount and nature of individual items of income or expenditure which are of exceptional size or incidence.
Significant figurs of income are presented as other income, and refer primarily to income from the sale of real estate in Dubrovnik and Karlovac, income from rent, and cancellation of reservations.
5. amounts owed by the undertaking and falling due after more than five years, as well as the total debts of the undertaking covered by valuable security furnished by the undertaking, specifying the type and form of security.
There are no obligations that mature after more than five years.
6. average number of employees during the financial year - 347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In the business year, there was no capitalization of salary expenses. Employee expenses broken down into the total amount of net salaries, and the amount of taxes, contributions from salaries and contributions to salaries are shown in the profit and loss account as a direct debit to the expenses of the period.       
                                                                                                                                                                                                                                                                                                                                                    8. where a provision for deferred tax is recognised in the balance sheet, the deferred tax balances at the end of the financial year, and the movement in those balances during the financial year.
Deferred tax liability is recognized in the balance sheet based on the revoke of revaluation reserves.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PRIDRUŽENO DRUŠTVO	ADRESA
ELPIDA d.o.o., Ventilatorska 24, Lučko, Hrvatska	
INSTITUT ZA INFRASTRUKTURNE PROJEKTE, Sofija, Bugarska	
PRVI CRNOGORSKI AUTOPUT d.o.o., Podgorica,	Crna Gora	
IGH KOSOVA SHA, Bill Clinton Bulvari, Kosovo	
IGH ITALY SRL, Palmanova, Italia
10. the number and the nominal value or, in the absence of a nominal value, the accounting par value of the shares subscribed during the financial year within the limits of the authorised capital     
During the business year 2023, an additional 867,754 shares were subscribed, nominal value: EUR 10.00, which makes a total book value of EUR 8,677,540.  
During 2024, there were no registration of new shares.                                                                                                                                                                                              
11. the existence of any participation certificates, convertible debentures, warrants, options or similar securities or rights, with an indication of their number and the rights they confer
There is none                                                                                                                                                                                                                     
12. the name, registered office and legal form of each of the undertakings of which the undertaking is a member having unlimited liability
POVEZANA DRUŠTVA:
IGH PROJEKTIRANJE d.o.o., Zagreb, REPUBLIKA HRVATSKA - 100,00%
INCRO d.o.o., Zagreb, REPUBLIKA HRVATSKA - 100,00%
IGH BUSINESS ADVISORY SERVICES d.o.o., Zagreb, REPUBLIKA HRVATSKA - 100,00%
ETZ d.d., Zagreb, REPUBLIKA HRVATSKA	 - 86,00%
INSTITUT IGH d.o.o. Mostar, BOSNA I HERCEGOVINA - 100,00%
Companies DP AQUA d.o.o. and SLAVONIJA CENTAR d.o.o. with 5th June, 2024  were placed in the regular liquidation procedure since they were inactive. Company IGH Mostar d.o.o. changed its name to Institut IGH d.o.o. Mostar. The company Marterra d.o.o. was placed in bankruptcy in January 2025 and is not included in the consolidation since Institut IGH d.d. does not have management control.
13. the name and registered office of the undertaking which draws up the consolidated financial statements of the largest group of undertakings of which the undertaking forms part as a controlled group member
 There is none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There is none
15. the place where copies of the consolidated financial statements referred to in points 13 and 14 may be obtained, provided that they are available
There is none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There is none
17. the nature and the financial effect of material events arising after the balance sheet date which are not reflected in the profit and loss account or balance sheet
By the Decision of the Commercial Court in Zagreb, Tt-24/34060-2 of October 3, 2024, the entry under serial number 4 is deleted - approval of the pre-bankruptcy settlement of the registered entity INSTITUT IGH, joint-stock company for research and development in construction, Zagreb, Janka Rakuše 1 , MBS 080000959, OIB 79766124714 registered by decision of the Commercial Court in Zagreb under number Stpn-305/2013. from 05.12.2013 based on the Independent Auditor's Report dated July 5, 2024. 
Bankruptcy of Marterra d.o.o. Zagreb is recorded in events that occurred after the balance sheet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</si>
</sst>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10"/>
      <name val="Arial"/>
      <family val="2"/>
    </font>
    <font>
      <sz val="10"/>
      <name val="Podravka Sans"/>
      <family val="3"/>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7">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44" fillId="0" borderId="0" xfId="0" applyFont="1"/>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43" fillId="0" borderId="0" xfId="0" applyFont="1" applyAlignment="1">
      <alignment horizontal="justify" vertical="top" wrapText="1"/>
    </xf>
    <xf numFmtId="0" fontId="43" fillId="0" borderId="0" xfId="0" applyFont="1" applyAlignment="1">
      <alignment horizontal="justify"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zaja\Documents\2024\ZAVR&#352;NI\ZA%20ZSE%20Izvje&#353;taji\FI-IGH-2024%20Revidirano-Nekonsolidirano.HR.xlsx" TargetMode="External"/><Relationship Id="rId1" Type="http://schemas.openxmlformats.org/officeDocument/2006/relationships/externalLinkPath" Target="FI-IGH-2024%20Revidirano-Nekonsolidirano.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Normal="100" zoomScaleSheetLayoutView="100" workbookViewId="0">
      <selection activeCell="C29" sqref="C29"/>
    </sheetView>
  </sheetViews>
  <sheetFormatPr defaultRowHeight="12.75"/>
  <cols>
    <col min="1" max="1" width="12.42578125" customWidth="1"/>
    <col min="2" max="2" width="9.140625" customWidth="1"/>
    <col min="9" max="9" width="12.7109375" customWidth="1"/>
  </cols>
  <sheetData>
    <row r="1" spans="1:10" ht="15.75">
      <c r="A1" s="127"/>
      <c r="B1" s="128"/>
      <c r="C1" s="128"/>
      <c r="D1" s="27"/>
      <c r="E1" s="27"/>
      <c r="F1" s="27"/>
      <c r="G1" s="27"/>
      <c r="H1" s="27"/>
      <c r="I1" s="27"/>
      <c r="J1" s="28"/>
    </row>
    <row r="2" spans="1:10" ht="14.45" customHeight="1">
      <c r="A2" s="129" t="s">
        <v>0</v>
      </c>
      <c r="B2" s="130"/>
      <c r="C2" s="130"/>
      <c r="D2" s="130"/>
      <c r="E2" s="130"/>
      <c r="F2" s="130"/>
      <c r="G2" s="130"/>
      <c r="H2" s="130"/>
      <c r="I2" s="130"/>
      <c r="J2" s="131"/>
    </row>
    <row r="3" spans="1:10" ht="15">
      <c r="A3" s="78"/>
      <c r="B3" s="79"/>
      <c r="C3" s="79"/>
      <c r="D3" s="79"/>
      <c r="E3" s="79"/>
      <c r="F3" s="79"/>
      <c r="G3" s="79"/>
      <c r="H3" s="79"/>
      <c r="I3" s="79"/>
      <c r="J3" s="80"/>
    </row>
    <row r="4" spans="1:10" ht="33.6" customHeight="1">
      <c r="A4" s="132" t="s">
        <v>1</v>
      </c>
      <c r="B4" s="133"/>
      <c r="C4" s="133"/>
      <c r="D4" s="133"/>
      <c r="E4" s="134">
        <v>45292</v>
      </c>
      <c r="F4" s="135"/>
      <c r="G4" s="86" t="s">
        <v>2</v>
      </c>
      <c r="H4" s="134" t="s">
        <v>512</v>
      </c>
      <c r="I4" s="135"/>
      <c r="J4" s="29"/>
    </row>
    <row r="5" spans="1:10" s="91" customFormat="1" ht="10.15" customHeight="1">
      <c r="A5" s="136"/>
      <c r="B5" s="137"/>
      <c r="C5" s="137"/>
      <c r="D5" s="137"/>
      <c r="E5" s="137"/>
      <c r="F5" s="137"/>
      <c r="G5" s="137"/>
      <c r="H5" s="137"/>
      <c r="I5" s="137"/>
      <c r="J5" s="138"/>
    </row>
    <row r="6" spans="1:10" ht="20.45" customHeight="1">
      <c r="A6" s="81"/>
      <c r="B6" s="92" t="s">
        <v>3</v>
      </c>
      <c r="C6" s="82"/>
      <c r="D6" s="82"/>
      <c r="E6" s="104">
        <v>2024</v>
      </c>
      <c r="F6" s="93"/>
      <c r="G6" s="86"/>
      <c r="H6" s="93"/>
      <c r="I6" s="93"/>
      <c r="J6" s="38"/>
    </row>
    <row r="7" spans="1:10" s="95" customFormat="1" ht="10.9" customHeight="1">
      <c r="A7" s="81"/>
      <c r="B7" s="82"/>
      <c r="C7" s="82"/>
      <c r="D7" s="82"/>
      <c r="E7" s="94"/>
      <c r="F7" s="94"/>
      <c r="G7" s="86"/>
      <c r="H7" s="94"/>
      <c r="I7" s="94"/>
      <c r="J7" s="38"/>
    </row>
    <row r="8" spans="1:10" ht="37.9" customHeight="1">
      <c r="A8" s="141" t="s">
        <v>4</v>
      </c>
      <c r="B8" s="142"/>
      <c r="C8" s="142"/>
      <c r="D8" s="142"/>
      <c r="E8" s="142"/>
      <c r="F8" s="142"/>
      <c r="G8" s="142"/>
      <c r="H8" s="142"/>
      <c r="I8" s="142"/>
      <c r="J8" s="30"/>
    </row>
    <row r="9" spans="1:10" ht="14.25">
      <c r="A9" s="31"/>
      <c r="B9" s="74"/>
      <c r="C9" s="74"/>
      <c r="D9" s="74"/>
      <c r="E9" s="140"/>
      <c r="F9" s="140"/>
      <c r="G9" s="113"/>
      <c r="H9" s="113"/>
      <c r="I9" s="84"/>
      <c r="J9" s="85"/>
    </row>
    <row r="10" spans="1:10" ht="25.9" customHeight="1">
      <c r="A10" s="143" t="s">
        <v>5</v>
      </c>
      <c r="B10" s="144"/>
      <c r="C10" s="145" t="s">
        <v>495</v>
      </c>
      <c r="D10" s="146"/>
      <c r="E10" s="76"/>
      <c r="F10" s="115" t="s">
        <v>6</v>
      </c>
      <c r="G10" s="147"/>
      <c r="H10" s="148" t="s">
        <v>492</v>
      </c>
      <c r="I10" s="149"/>
      <c r="J10" s="32"/>
    </row>
    <row r="11" spans="1:10" ht="15.6" customHeight="1">
      <c r="A11" s="31"/>
      <c r="B11" s="74"/>
      <c r="C11" s="74"/>
      <c r="D11" s="74"/>
      <c r="E11" s="139"/>
      <c r="F11" s="139"/>
      <c r="G11" s="139"/>
      <c r="H11" s="139"/>
      <c r="I11" s="77"/>
      <c r="J11" s="32"/>
    </row>
    <row r="12" spans="1:10" ht="21" customHeight="1">
      <c r="A12" s="114" t="s">
        <v>7</v>
      </c>
      <c r="B12" s="144"/>
      <c r="C12" s="145" t="s">
        <v>496</v>
      </c>
      <c r="D12" s="146"/>
      <c r="E12" s="152"/>
      <c r="F12" s="139"/>
      <c r="G12" s="139"/>
      <c r="H12" s="139"/>
      <c r="I12" s="77"/>
      <c r="J12" s="32"/>
    </row>
    <row r="13" spans="1:10" ht="10.9" customHeight="1">
      <c r="A13" s="76"/>
      <c r="B13" s="77"/>
      <c r="C13" s="74"/>
      <c r="D13" s="74"/>
      <c r="E13" s="113"/>
      <c r="F13" s="113"/>
      <c r="G13" s="113"/>
      <c r="H13" s="113"/>
      <c r="I13" s="74"/>
      <c r="J13" s="33"/>
    </row>
    <row r="14" spans="1:10" ht="22.9" customHeight="1">
      <c r="A14" s="114" t="s">
        <v>8</v>
      </c>
      <c r="B14" s="147"/>
      <c r="C14" s="145" t="s">
        <v>497</v>
      </c>
      <c r="D14" s="146"/>
      <c r="E14" s="150"/>
      <c r="F14" s="151"/>
      <c r="G14" s="90" t="s">
        <v>9</v>
      </c>
      <c r="H14" s="145" t="s">
        <v>499</v>
      </c>
      <c r="I14" s="146"/>
      <c r="J14" s="87"/>
    </row>
    <row r="15" spans="1:10" ht="14.45" customHeight="1">
      <c r="A15" s="76"/>
      <c r="B15" s="77"/>
      <c r="C15" s="74"/>
      <c r="D15" s="74"/>
      <c r="E15" s="113"/>
      <c r="F15" s="113"/>
      <c r="G15" s="113"/>
      <c r="H15" s="113"/>
      <c r="I15" s="74"/>
      <c r="J15" s="33"/>
    </row>
    <row r="16" spans="1:10" ht="13.15" customHeight="1">
      <c r="A16" s="114" t="s">
        <v>10</v>
      </c>
      <c r="B16" s="147"/>
      <c r="C16" s="145" t="s">
        <v>498</v>
      </c>
      <c r="D16" s="146"/>
      <c r="E16" s="83"/>
      <c r="F16" s="83"/>
      <c r="G16" s="83"/>
      <c r="H16" s="83"/>
      <c r="I16" s="83"/>
      <c r="J16" s="87"/>
    </row>
    <row r="17" spans="1:10" ht="14.45" customHeight="1">
      <c r="A17" s="153"/>
      <c r="B17" s="154"/>
      <c r="C17" s="154"/>
      <c r="D17" s="154"/>
      <c r="E17" s="154"/>
      <c r="F17" s="154"/>
      <c r="G17" s="154"/>
      <c r="H17" s="154"/>
      <c r="I17" s="154"/>
      <c r="J17" s="155"/>
    </row>
    <row r="18" spans="1:10">
      <c r="A18" s="143" t="s">
        <v>11</v>
      </c>
      <c r="B18" s="144"/>
      <c r="C18" s="156" t="s">
        <v>500</v>
      </c>
      <c r="D18" s="157"/>
      <c r="E18" s="157"/>
      <c r="F18" s="157"/>
      <c r="G18" s="157"/>
      <c r="H18" s="157"/>
      <c r="I18" s="157"/>
      <c r="J18" s="158"/>
    </row>
    <row r="19" spans="1:10" ht="14.25">
      <c r="A19" s="31"/>
      <c r="B19" s="74"/>
      <c r="C19" s="89"/>
      <c r="D19" s="74"/>
      <c r="E19" s="113"/>
      <c r="F19" s="113"/>
      <c r="G19" s="113"/>
      <c r="H19" s="113"/>
      <c r="I19" s="74"/>
      <c r="J19" s="33"/>
    </row>
    <row r="20" spans="1:10" ht="14.25">
      <c r="A20" s="143" t="s">
        <v>12</v>
      </c>
      <c r="B20" s="144"/>
      <c r="C20" s="148">
        <v>10000</v>
      </c>
      <c r="D20" s="149"/>
      <c r="E20" s="113"/>
      <c r="F20" s="113"/>
      <c r="G20" s="156" t="s">
        <v>501</v>
      </c>
      <c r="H20" s="157"/>
      <c r="I20" s="157"/>
      <c r="J20" s="158"/>
    </row>
    <row r="21" spans="1:10" ht="14.25">
      <c r="A21" s="31"/>
      <c r="B21" s="74"/>
      <c r="C21" s="74"/>
      <c r="D21" s="74"/>
      <c r="E21" s="113"/>
      <c r="F21" s="113"/>
      <c r="G21" s="113"/>
      <c r="H21" s="113"/>
      <c r="I21" s="74"/>
      <c r="J21" s="33"/>
    </row>
    <row r="22" spans="1:10">
      <c r="A22" s="143" t="s">
        <v>13</v>
      </c>
      <c r="B22" s="144"/>
      <c r="C22" s="156" t="s">
        <v>502</v>
      </c>
      <c r="D22" s="157"/>
      <c r="E22" s="157"/>
      <c r="F22" s="157"/>
      <c r="G22" s="157"/>
      <c r="H22" s="157"/>
      <c r="I22" s="157"/>
      <c r="J22" s="158"/>
    </row>
    <row r="23" spans="1:10" ht="14.25">
      <c r="A23" s="31"/>
      <c r="B23" s="74"/>
      <c r="C23" s="74"/>
      <c r="D23" s="74"/>
      <c r="E23" s="113"/>
      <c r="F23" s="113"/>
      <c r="G23" s="113"/>
      <c r="H23" s="113"/>
      <c r="I23" s="74"/>
      <c r="J23" s="33"/>
    </row>
    <row r="24" spans="1:10" ht="14.25">
      <c r="A24" s="143" t="s">
        <v>14</v>
      </c>
      <c r="B24" s="144"/>
      <c r="C24" s="159" t="s">
        <v>503</v>
      </c>
      <c r="D24" s="160"/>
      <c r="E24" s="160"/>
      <c r="F24" s="160"/>
      <c r="G24" s="160"/>
      <c r="H24" s="160"/>
      <c r="I24" s="160"/>
      <c r="J24" s="161"/>
    </row>
    <row r="25" spans="1:10" ht="14.25">
      <c r="A25" s="31"/>
      <c r="B25" s="74"/>
      <c r="C25" s="89"/>
      <c r="D25" s="74"/>
      <c r="E25" s="113"/>
      <c r="F25" s="113"/>
      <c r="G25" s="113"/>
      <c r="H25" s="113"/>
      <c r="I25" s="74"/>
      <c r="J25" s="33"/>
    </row>
    <row r="26" spans="1:10" ht="14.25">
      <c r="A26" s="143" t="s">
        <v>15</v>
      </c>
      <c r="B26" s="144"/>
      <c r="C26" s="159" t="s">
        <v>504</v>
      </c>
      <c r="D26" s="160"/>
      <c r="E26" s="160"/>
      <c r="F26" s="160"/>
      <c r="G26" s="160"/>
      <c r="H26" s="160"/>
      <c r="I26" s="160"/>
      <c r="J26" s="161"/>
    </row>
    <row r="27" spans="1:10" ht="13.9" customHeight="1">
      <c r="A27" s="31"/>
      <c r="B27" s="74"/>
      <c r="C27" s="89"/>
      <c r="D27" s="74"/>
      <c r="E27" s="113"/>
      <c r="F27" s="113"/>
      <c r="G27" s="113"/>
      <c r="H27" s="113"/>
      <c r="I27" s="74"/>
      <c r="J27" s="33"/>
    </row>
    <row r="28" spans="1:10" ht="22.9" customHeight="1">
      <c r="A28" s="114" t="s">
        <v>16</v>
      </c>
      <c r="B28" s="144"/>
      <c r="C28" s="60">
        <v>344</v>
      </c>
      <c r="D28" s="34"/>
      <c r="E28" s="121"/>
      <c r="F28" s="121"/>
      <c r="G28" s="121"/>
      <c r="H28" s="121"/>
      <c r="I28" s="162"/>
      <c r="J28" s="163"/>
    </row>
    <row r="29" spans="1:10" ht="14.25">
      <c r="A29" s="31"/>
      <c r="B29" s="74"/>
      <c r="C29" s="74"/>
      <c r="D29" s="74"/>
      <c r="E29" s="113"/>
      <c r="F29" s="113"/>
      <c r="G29" s="113"/>
      <c r="H29" s="113"/>
      <c r="I29" s="74"/>
      <c r="J29" s="33"/>
    </row>
    <row r="30" spans="1:10" ht="15">
      <c r="A30" s="143" t="s">
        <v>17</v>
      </c>
      <c r="B30" s="144"/>
      <c r="C30" s="103" t="s">
        <v>505</v>
      </c>
      <c r="D30" s="164" t="s">
        <v>18</v>
      </c>
      <c r="E30" s="125"/>
      <c r="F30" s="125"/>
      <c r="G30" s="125"/>
      <c r="H30" s="96" t="s">
        <v>19</v>
      </c>
      <c r="I30" s="97" t="s">
        <v>20</v>
      </c>
      <c r="J30" s="98"/>
    </row>
    <row r="31" spans="1:10">
      <c r="A31" s="143"/>
      <c r="B31" s="144"/>
      <c r="C31" s="35"/>
      <c r="D31" s="86"/>
      <c r="E31" s="151"/>
      <c r="F31" s="151"/>
      <c r="G31" s="151"/>
      <c r="H31" s="151"/>
      <c r="I31" s="165"/>
      <c r="J31" s="166"/>
    </row>
    <row r="32" spans="1:10">
      <c r="A32" s="143" t="s">
        <v>21</v>
      </c>
      <c r="B32" s="144"/>
      <c r="C32" s="60" t="s">
        <v>493</v>
      </c>
      <c r="D32" s="164" t="s">
        <v>22</v>
      </c>
      <c r="E32" s="125"/>
      <c r="F32" s="125"/>
      <c r="G32" s="125"/>
      <c r="H32" s="99" t="s">
        <v>23</v>
      </c>
      <c r="I32" s="100" t="s">
        <v>24</v>
      </c>
      <c r="J32" s="101"/>
    </row>
    <row r="33" spans="1:10" ht="14.25">
      <c r="A33" s="31"/>
      <c r="B33" s="74"/>
      <c r="C33" s="74"/>
      <c r="D33" s="74"/>
      <c r="E33" s="113"/>
      <c r="F33" s="113"/>
      <c r="G33" s="113"/>
      <c r="H33" s="113"/>
      <c r="I33" s="74"/>
      <c r="J33" s="33"/>
    </row>
    <row r="34" spans="1:10">
      <c r="A34" s="164" t="s">
        <v>25</v>
      </c>
      <c r="B34" s="125"/>
      <c r="C34" s="125"/>
      <c r="D34" s="125"/>
      <c r="E34" s="125" t="s">
        <v>26</v>
      </c>
      <c r="F34" s="125"/>
      <c r="G34" s="125"/>
      <c r="H34" s="125"/>
      <c r="I34" s="125"/>
      <c r="J34" s="36" t="s">
        <v>27</v>
      </c>
    </row>
    <row r="35" spans="1:10" ht="14.25">
      <c r="A35" s="31"/>
      <c r="B35" s="74"/>
      <c r="C35" s="74"/>
      <c r="D35" s="74"/>
      <c r="E35" s="113"/>
      <c r="F35" s="113"/>
      <c r="G35" s="113"/>
      <c r="H35" s="113"/>
      <c r="I35" s="74"/>
      <c r="J35" s="85"/>
    </row>
    <row r="36" spans="1:10">
      <c r="A36" s="167"/>
      <c r="B36" s="168"/>
      <c r="C36" s="168"/>
      <c r="D36" s="168"/>
      <c r="E36" s="167"/>
      <c r="F36" s="168"/>
      <c r="G36" s="168"/>
      <c r="H36" s="168"/>
      <c r="I36" s="170"/>
      <c r="J36" s="75"/>
    </row>
    <row r="37" spans="1:10" ht="14.25">
      <c r="A37" s="31"/>
      <c r="B37" s="74"/>
      <c r="C37" s="89"/>
      <c r="D37" s="172"/>
      <c r="E37" s="172"/>
      <c r="F37" s="172"/>
      <c r="G37" s="172"/>
      <c r="H37" s="172"/>
      <c r="I37" s="172"/>
      <c r="J37" s="33"/>
    </row>
    <row r="38" spans="1:10">
      <c r="A38" s="167"/>
      <c r="B38" s="168"/>
      <c r="C38" s="168"/>
      <c r="D38" s="170"/>
      <c r="E38" s="167"/>
      <c r="F38" s="168"/>
      <c r="G38" s="168"/>
      <c r="H38" s="168"/>
      <c r="I38" s="170"/>
      <c r="J38" s="60"/>
    </row>
    <row r="39" spans="1:10" ht="14.25">
      <c r="A39" s="31"/>
      <c r="B39" s="74"/>
      <c r="C39" s="89"/>
      <c r="D39" s="88"/>
      <c r="E39" s="172"/>
      <c r="F39" s="172"/>
      <c r="G39" s="172"/>
      <c r="H39" s="172"/>
      <c r="I39" s="77"/>
      <c r="J39" s="33"/>
    </row>
    <row r="40" spans="1:10">
      <c r="A40" s="167"/>
      <c r="B40" s="168"/>
      <c r="C40" s="168"/>
      <c r="D40" s="170"/>
      <c r="E40" s="167"/>
      <c r="F40" s="168"/>
      <c r="G40" s="168"/>
      <c r="H40" s="168"/>
      <c r="I40" s="170"/>
      <c r="J40" s="60"/>
    </row>
    <row r="41" spans="1:10" ht="14.25">
      <c r="A41" s="31"/>
      <c r="B41" s="74"/>
      <c r="C41" s="89"/>
      <c r="D41" s="88"/>
      <c r="E41" s="172"/>
      <c r="F41" s="172"/>
      <c r="G41" s="172"/>
      <c r="H41" s="172"/>
      <c r="I41" s="77"/>
      <c r="J41" s="33"/>
    </row>
    <row r="42" spans="1:10">
      <c r="A42" s="167"/>
      <c r="B42" s="168"/>
      <c r="C42" s="168"/>
      <c r="D42" s="170"/>
      <c r="E42" s="167"/>
      <c r="F42" s="168"/>
      <c r="G42" s="168"/>
      <c r="H42" s="168"/>
      <c r="I42" s="170"/>
      <c r="J42" s="60"/>
    </row>
    <row r="43" spans="1:10" ht="14.25">
      <c r="A43" s="37"/>
      <c r="B43" s="89"/>
      <c r="C43" s="171"/>
      <c r="D43" s="171"/>
      <c r="E43" s="113"/>
      <c r="F43" s="113"/>
      <c r="G43" s="171"/>
      <c r="H43" s="171"/>
      <c r="I43" s="171"/>
      <c r="J43" s="33"/>
    </row>
    <row r="44" spans="1:10">
      <c r="A44" s="167"/>
      <c r="B44" s="168"/>
      <c r="C44" s="168"/>
      <c r="D44" s="170"/>
      <c r="E44" s="167"/>
      <c r="F44" s="168"/>
      <c r="G44" s="168"/>
      <c r="H44" s="168"/>
      <c r="I44" s="170"/>
      <c r="J44" s="60"/>
    </row>
    <row r="45" spans="1:10" ht="14.25">
      <c r="A45" s="37"/>
      <c r="B45" s="89"/>
      <c r="C45" s="89"/>
      <c r="D45" s="74"/>
      <c r="E45" s="169"/>
      <c r="F45" s="169"/>
      <c r="G45" s="171"/>
      <c r="H45" s="171"/>
      <c r="I45" s="74"/>
      <c r="J45" s="33"/>
    </row>
    <row r="46" spans="1:10">
      <c r="A46" s="167"/>
      <c r="B46" s="168"/>
      <c r="C46" s="168"/>
      <c r="D46" s="170"/>
      <c r="E46" s="167"/>
      <c r="F46" s="168"/>
      <c r="G46" s="168"/>
      <c r="H46" s="168"/>
      <c r="I46" s="170"/>
      <c r="J46" s="60"/>
    </row>
    <row r="47" spans="1:10" ht="14.25">
      <c r="A47" s="37"/>
      <c r="B47" s="89"/>
      <c r="C47" s="89"/>
      <c r="D47" s="74"/>
      <c r="E47" s="113"/>
      <c r="F47" s="113"/>
      <c r="G47" s="171"/>
      <c r="H47" s="171"/>
      <c r="I47" s="74"/>
      <c r="J47" s="102" t="s">
        <v>28</v>
      </c>
    </row>
    <row r="48" spans="1:10" ht="14.25">
      <c r="A48" s="37"/>
      <c r="B48" s="89"/>
      <c r="C48" s="89"/>
      <c r="D48" s="74"/>
      <c r="E48" s="113"/>
      <c r="F48" s="113"/>
      <c r="G48" s="171"/>
      <c r="H48" s="171"/>
      <c r="I48" s="74"/>
      <c r="J48" s="102" t="s">
        <v>29</v>
      </c>
    </row>
    <row r="49" spans="1:10" ht="14.45" customHeight="1">
      <c r="A49" s="114" t="s">
        <v>30</v>
      </c>
      <c r="B49" s="115"/>
      <c r="C49" s="148" t="s">
        <v>494</v>
      </c>
      <c r="D49" s="149"/>
      <c r="E49" s="173" t="s">
        <v>31</v>
      </c>
      <c r="F49" s="174"/>
      <c r="G49" s="156"/>
      <c r="H49" s="157"/>
      <c r="I49" s="157"/>
      <c r="J49" s="158"/>
    </row>
    <row r="50" spans="1:10" ht="14.25">
      <c r="A50" s="37"/>
      <c r="B50" s="89"/>
      <c r="C50" s="171"/>
      <c r="D50" s="171"/>
      <c r="E50" s="113"/>
      <c r="F50" s="113"/>
      <c r="G50" s="119" t="s">
        <v>32</v>
      </c>
      <c r="H50" s="119"/>
      <c r="I50" s="119"/>
      <c r="J50" s="38"/>
    </row>
    <row r="51" spans="1:10" ht="13.9" customHeight="1">
      <c r="A51" s="114" t="s">
        <v>33</v>
      </c>
      <c r="B51" s="115"/>
      <c r="C51" s="156" t="s">
        <v>506</v>
      </c>
      <c r="D51" s="157"/>
      <c r="E51" s="157"/>
      <c r="F51" s="157"/>
      <c r="G51" s="157"/>
      <c r="H51" s="157"/>
      <c r="I51" s="157"/>
      <c r="J51" s="158"/>
    </row>
    <row r="52" spans="1:10" ht="14.25">
      <c r="A52" s="31"/>
      <c r="B52" s="74"/>
      <c r="C52" s="121" t="s">
        <v>34</v>
      </c>
      <c r="D52" s="121"/>
      <c r="E52" s="121"/>
      <c r="F52" s="121"/>
      <c r="G52" s="121"/>
      <c r="H52" s="121"/>
      <c r="I52" s="121"/>
      <c r="J52" s="33"/>
    </row>
    <row r="53" spans="1:10" ht="14.25">
      <c r="A53" s="114" t="s">
        <v>35</v>
      </c>
      <c r="B53" s="115"/>
      <c r="C53" s="122" t="s">
        <v>507</v>
      </c>
      <c r="D53" s="123"/>
      <c r="E53" s="124"/>
      <c r="F53" s="113"/>
      <c r="G53" s="113"/>
      <c r="H53" s="125"/>
      <c r="I53" s="125"/>
      <c r="J53" s="126"/>
    </row>
    <row r="54" spans="1:10" ht="14.25">
      <c r="A54" s="31"/>
      <c r="B54" s="74"/>
      <c r="C54" s="89"/>
      <c r="D54" s="74"/>
      <c r="E54" s="113"/>
      <c r="F54" s="113"/>
      <c r="G54" s="113"/>
      <c r="H54" s="113"/>
      <c r="I54" s="74"/>
      <c r="J54" s="33"/>
    </row>
    <row r="55" spans="1:10" ht="14.45" customHeight="1">
      <c r="A55" s="114" t="s">
        <v>36</v>
      </c>
      <c r="B55" s="115"/>
      <c r="C55" s="116" t="s">
        <v>508</v>
      </c>
      <c r="D55" s="117"/>
      <c r="E55" s="117"/>
      <c r="F55" s="117"/>
      <c r="G55" s="117"/>
      <c r="H55" s="117"/>
      <c r="I55" s="117"/>
      <c r="J55" s="118"/>
    </row>
    <row r="56" spans="1:10" ht="14.25">
      <c r="A56" s="31"/>
      <c r="B56" s="74"/>
      <c r="C56" s="74"/>
      <c r="D56" s="74"/>
      <c r="E56" s="113"/>
      <c r="F56" s="113"/>
      <c r="G56" s="113"/>
      <c r="H56" s="113"/>
      <c r="I56" s="74"/>
      <c r="J56" s="33"/>
    </row>
    <row r="57" spans="1:10" ht="14.25">
      <c r="A57" s="114" t="s">
        <v>37</v>
      </c>
      <c r="B57" s="115"/>
      <c r="C57" s="116" t="s">
        <v>509</v>
      </c>
      <c r="D57" s="117"/>
      <c r="E57" s="117"/>
      <c r="F57" s="117"/>
      <c r="G57" s="117"/>
      <c r="H57" s="117"/>
      <c r="I57" s="117"/>
      <c r="J57" s="118"/>
    </row>
    <row r="58" spans="1:10" ht="14.45" customHeight="1">
      <c r="A58" s="31"/>
      <c r="B58" s="74"/>
      <c r="C58" s="119" t="s">
        <v>38</v>
      </c>
      <c r="D58" s="119"/>
      <c r="E58" s="119"/>
      <c r="F58" s="119"/>
      <c r="G58" s="74"/>
      <c r="H58" s="74"/>
      <c r="I58" s="74"/>
      <c r="J58" s="33"/>
    </row>
    <row r="59" spans="1:10" ht="14.25">
      <c r="A59" s="114" t="s">
        <v>39</v>
      </c>
      <c r="B59" s="115"/>
      <c r="C59" s="116" t="s">
        <v>510</v>
      </c>
      <c r="D59" s="117"/>
      <c r="E59" s="117"/>
      <c r="F59" s="117"/>
      <c r="G59" s="117"/>
      <c r="H59" s="117"/>
      <c r="I59" s="117"/>
      <c r="J59" s="118"/>
    </row>
    <row r="60" spans="1:10" ht="14.45" customHeight="1">
      <c r="A60" s="39"/>
      <c r="B60" s="40"/>
      <c r="C60" s="120" t="s">
        <v>40</v>
      </c>
      <c r="D60" s="120"/>
      <c r="E60" s="120"/>
      <c r="F60" s="120"/>
      <c r="G60" s="120"/>
      <c r="H60" s="40"/>
      <c r="I60" s="40"/>
      <c r="J60" s="41"/>
    </row>
    <row r="67" ht="27" customHeight="1"/>
    <row r="71" ht="38.450000000000003" customHeight="1"/>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verticalCentered="1"/>
  <pageMargins left="0.39370078740157483" right="0.39370078740157483" top="0.39370078740157483" bottom="0.39370078740157483" header="0.31496062992125984" footer="0.31496062992125984"/>
  <pageSetup paperSize="9" scale="8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B69" zoomScaleNormal="100" zoomScaleSheetLayoutView="100" workbookViewId="0">
      <selection activeCell="H132" sqref="H132"/>
    </sheetView>
  </sheetViews>
  <sheetFormatPr defaultColWidth="8.85546875" defaultRowHeight="12.75"/>
  <cols>
    <col min="8" max="9" width="16.7109375" style="59" customWidth="1"/>
    <col min="10" max="10" width="10.28515625" bestFit="1" customWidth="1"/>
  </cols>
  <sheetData>
    <row r="1" spans="1:9">
      <c r="A1" s="200" t="s">
        <v>41</v>
      </c>
      <c r="B1" s="201"/>
      <c r="C1" s="201"/>
      <c r="D1" s="201"/>
      <c r="E1" s="201"/>
      <c r="F1" s="201"/>
      <c r="G1" s="201"/>
      <c r="H1" s="201"/>
      <c r="I1" s="201"/>
    </row>
    <row r="2" spans="1:9">
      <c r="A2" s="202" t="s">
        <v>513</v>
      </c>
      <c r="B2" s="203"/>
      <c r="C2" s="203"/>
      <c r="D2" s="203"/>
      <c r="E2" s="203"/>
      <c r="F2" s="203"/>
      <c r="G2" s="203"/>
      <c r="H2" s="203"/>
      <c r="I2" s="203"/>
    </row>
    <row r="3" spans="1:9">
      <c r="A3" s="204" t="s">
        <v>491</v>
      </c>
      <c r="B3" s="204"/>
      <c r="C3" s="204"/>
      <c r="D3" s="204"/>
      <c r="E3" s="204"/>
      <c r="F3" s="204"/>
      <c r="G3" s="204"/>
      <c r="H3" s="204"/>
      <c r="I3" s="204"/>
    </row>
    <row r="4" spans="1:9">
      <c r="A4" s="208" t="s">
        <v>511</v>
      </c>
      <c r="B4" s="209"/>
      <c r="C4" s="209"/>
      <c r="D4" s="209"/>
      <c r="E4" s="209"/>
      <c r="F4" s="209"/>
      <c r="G4" s="209"/>
      <c r="H4" s="209"/>
      <c r="I4" s="210"/>
    </row>
    <row r="5" spans="1:9" ht="34.5" thickBot="1">
      <c r="A5" s="214" t="s">
        <v>42</v>
      </c>
      <c r="B5" s="215"/>
      <c r="C5" s="215"/>
      <c r="D5" s="215"/>
      <c r="E5" s="215"/>
      <c r="F5" s="216"/>
      <c r="G5" s="24" t="s">
        <v>43</v>
      </c>
      <c r="H5" s="54" t="s">
        <v>44</v>
      </c>
      <c r="I5" s="55" t="s">
        <v>45</v>
      </c>
    </row>
    <row r="6" spans="1:9">
      <c r="A6" s="211">
        <v>1</v>
      </c>
      <c r="B6" s="212"/>
      <c r="C6" s="212"/>
      <c r="D6" s="212"/>
      <c r="E6" s="212"/>
      <c r="F6" s="213"/>
      <c r="G6" s="25">
        <v>2</v>
      </c>
      <c r="H6" s="26">
        <v>3</v>
      </c>
      <c r="I6" s="26">
        <v>4</v>
      </c>
    </row>
    <row r="7" spans="1:9">
      <c r="A7" s="217"/>
      <c r="B7" s="217"/>
      <c r="C7" s="217"/>
      <c r="D7" s="217"/>
      <c r="E7" s="217"/>
      <c r="F7" s="217"/>
      <c r="G7" s="217"/>
      <c r="H7" s="217"/>
      <c r="I7" s="218"/>
    </row>
    <row r="8" spans="1:9" ht="12.75" customHeight="1">
      <c r="A8" s="219" t="s">
        <v>46</v>
      </c>
      <c r="B8" s="220"/>
      <c r="C8" s="220"/>
      <c r="D8" s="220"/>
      <c r="E8" s="220"/>
      <c r="F8" s="221"/>
      <c r="G8" s="15">
        <v>1</v>
      </c>
      <c r="H8" s="56">
        <v>0</v>
      </c>
      <c r="I8" s="56">
        <v>0</v>
      </c>
    </row>
    <row r="9" spans="1:9" ht="12.75" customHeight="1">
      <c r="A9" s="189" t="s">
        <v>47</v>
      </c>
      <c r="B9" s="190"/>
      <c r="C9" s="190"/>
      <c r="D9" s="190"/>
      <c r="E9" s="190"/>
      <c r="F9" s="191"/>
      <c r="G9" s="16">
        <v>2</v>
      </c>
      <c r="H9" s="57">
        <f>H10+H17+H27+H38+H43</f>
        <v>9398713</v>
      </c>
      <c r="I9" s="57">
        <f>I10+I17+I27+I38+I43</f>
        <v>9524669</v>
      </c>
    </row>
    <row r="10" spans="1:9" ht="12.75" customHeight="1">
      <c r="A10" s="205" t="s">
        <v>48</v>
      </c>
      <c r="B10" s="206"/>
      <c r="C10" s="206"/>
      <c r="D10" s="206"/>
      <c r="E10" s="206"/>
      <c r="F10" s="207"/>
      <c r="G10" s="16">
        <v>3</v>
      </c>
      <c r="H10" s="57">
        <f>H11+H12+H13+H14+H15+H16</f>
        <v>13251</v>
      </c>
      <c r="I10" s="57">
        <f>I11+I12+I13+I14+I15+I16</f>
        <v>18298</v>
      </c>
    </row>
    <row r="11" spans="1:9" ht="12.75" customHeight="1">
      <c r="A11" s="197" t="s">
        <v>49</v>
      </c>
      <c r="B11" s="198"/>
      <c r="C11" s="198"/>
      <c r="D11" s="198"/>
      <c r="E11" s="198"/>
      <c r="F11" s="199"/>
      <c r="G11" s="15">
        <v>4</v>
      </c>
      <c r="H11" s="56">
        <v>0</v>
      </c>
      <c r="I11" s="56">
        <v>0</v>
      </c>
    </row>
    <row r="12" spans="1:9" ht="23.45" customHeight="1">
      <c r="A12" s="197" t="s">
        <v>50</v>
      </c>
      <c r="B12" s="198"/>
      <c r="C12" s="198"/>
      <c r="D12" s="198"/>
      <c r="E12" s="198"/>
      <c r="F12" s="199"/>
      <c r="G12" s="15">
        <v>5</v>
      </c>
      <c r="H12" s="56">
        <v>8752</v>
      </c>
      <c r="I12" s="56">
        <v>13883</v>
      </c>
    </row>
    <row r="13" spans="1:9" ht="12.75" customHeight="1">
      <c r="A13" s="197" t="s">
        <v>51</v>
      </c>
      <c r="B13" s="198"/>
      <c r="C13" s="198"/>
      <c r="D13" s="198"/>
      <c r="E13" s="198"/>
      <c r="F13" s="199"/>
      <c r="G13" s="15">
        <v>6</v>
      </c>
      <c r="H13" s="56">
        <v>0</v>
      </c>
      <c r="I13" s="56">
        <v>0</v>
      </c>
    </row>
    <row r="14" spans="1:9" ht="12.75" customHeight="1">
      <c r="A14" s="197" t="s">
        <v>52</v>
      </c>
      <c r="B14" s="198"/>
      <c r="C14" s="198"/>
      <c r="D14" s="198"/>
      <c r="E14" s="198"/>
      <c r="F14" s="199"/>
      <c r="G14" s="15">
        <v>7</v>
      </c>
      <c r="H14" s="56">
        <v>0</v>
      </c>
      <c r="I14" s="56">
        <v>0</v>
      </c>
    </row>
    <row r="15" spans="1:9" ht="12.75" customHeight="1">
      <c r="A15" s="197" t="s">
        <v>53</v>
      </c>
      <c r="B15" s="198"/>
      <c r="C15" s="198"/>
      <c r="D15" s="198"/>
      <c r="E15" s="198"/>
      <c r="F15" s="199"/>
      <c r="G15" s="15">
        <v>8</v>
      </c>
      <c r="H15" s="56">
        <v>4499</v>
      </c>
      <c r="I15" s="56">
        <v>4415</v>
      </c>
    </row>
    <row r="16" spans="1:9" ht="12.75" customHeight="1">
      <c r="A16" s="197" t="s">
        <v>54</v>
      </c>
      <c r="B16" s="198"/>
      <c r="C16" s="198"/>
      <c r="D16" s="198"/>
      <c r="E16" s="198"/>
      <c r="F16" s="199"/>
      <c r="G16" s="15">
        <v>9</v>
      </c>
      <c r="H16" s="56">
        <v>0</v>
      </c>
      <c r="I16" s="56">
        <v>0</v>
      </c>
    </row>
    <row r="17" spans="1:9" ht="12.75" customHeight="1">
      <c r="A17" s="205" t="s">
        <v>55</v>
      </c>
      <c r="B17" s="206"/>
      <c r="C17" s="206"/>
      <c r="D17" s="206"/>
      <c r="E17" s="206"/>
      <c r="F17" s="207"/>
      <c r="G17" s="16">
        <v>10</v>
      </c>
      <c r="H17" s="57">
        <f>H18+H19+H20+H21+H22+H23+H24+H25+H26</f>
        <v>6159068</v>
      </c>
      <c r="I17" s="57">
        <f>I18+I19+I20+I21+I22+I23+I24+I25+I26</f>
        <v>6201762</v>
      </c>
    </row>
    <row r="18" spans="1:9" ht="12.75" customHeight="1">
      <c r="A18" s="197" t="s">
        <v>56</v>
      </c>
      <c r="B18" s="198"/>
      <c r="C18" s="198"/>
      <c r="D18" s="198"/>
      <c r="E18" s="198"/>
      <c r="F18" s="199"/>
      <c r="G18" s="15">
        <v>11</v>
      </c>
      <c r="H18" s="56">
        <v>462105</v>
      </c>
      <c r="I18" s="56">
        <v>84692</v>
      </c>
    </row>
    <row r="19" spans="1:9" ht="12.75" customHeight="1">
      <c r="A19" s="197" t="s">
        <v>57</v>
      </c>
      <c r="B19" s="198"/>
      <c r="C19" s="198"/>
      <c r="D19" s="198"/>
      <c r="E19" s="198"/>
      <c r="F19" s="199"/>
      <c r="G19" s="15">
        <v>12</v>
      </c>
      <c r="H19" s="56">
        <v>219952</v>
      </c>
      <c r="I19" s="56">
        <v>440584</v>
      </c>
    </row>
    <row r="20" spans="1:9" ht="12.75" customHeight="1">
      <c r="A20" s="197" t="s">
        <v>58</v>
      </c>
      <c r="B20" s="198"/>
      <c r="C20" s="198"/>
      <c r="D20" s="198"/>
      <c r="E20" s="198"/>
      <c r="F20" s="199"/>
      <c r="G20" s="15">
        <v>13</v>
      </c>
      <c r="H20" s="56">
        <v>4547207</v>
      </c>
      <c r="I20" s="56">
        <v>4930037</v>
      </c>
    </row>
    <row r="21" spans="1:9" ht="12.75" customHeight="1">
      <c r="A21" s="197" t="s">
        <v>59</v>
      </c>
      <c r="B21" s="198"/>
      <c r="C21" s="198"/>
      <c r="D21" s="198"/>
      <c r="E21" s="198"/>
      <c r="F21" s="199"/>
      <c r="G21" s="15">
        <v>14</v>
      </c>
      <c r="H21" s="56">
        <v>775333</v>
      </c>
      <c r="I21" s="56">
        <v>548060</v>
      </c>
    </row>
    <row r="22" spans="1:9" ht="12.75" customHeight="1">
      <c r="A22" s="197" t="s">
        <v>60</v>
      </c>
      <c r="B22" s="198"/>
      <c r="C22" s="198"/>
      <c r="D22" s="198"/>
      <c r="E22" s="198"/>
      <c r="F22" s="199"/>
      <c r="G22" s="15">
        <v>15</v>
      </c>
      <c r="H22" s="56">
        <v>0</v>
      </c>
      <c r="I22" s="56">
        <v>0</v>
      </c>
    </row>
    <row r="23" spans="1:9" ht="12.75" customHeight="1">
      <c r="A23" s="197" t="s">
        <v>61</v>
      </c>
      <c r="B23" s="198"/>
      <c r="C23" s="198"/>
      <c r="D23" s="198"/>
      <c r="E23" s="198"/>
      <c r="F23" s="199"/>
      <c r="G23" s="15">
        <v>16</v>
      </c>
      <c r="H23" s="56">
        <v>42261</v>
      </c>
      <c r="I23" s="56">
        <v>39391</v>
      </c>
    </row>
    <row r="24" spans="1:9" ht="12.75" customHeight="1">
      <c r="A24" s="197" t="s">
        <v>62</v>
      </c>
      <c r="B24" s="198"/>
      <c r="C24" s="198"/>
      <c r="D24" s="198"/>
      <c r="E24" s="198"/>
      <c r="F24" s="199"/>
      <c r="G24" s="15">
        <v>17</v>
      </c>
      <c r="H24" s="56">
        <v>38938</v>
      </c>
      <c r="I24" s="56">
        <v>39826</v>
      </c>
    </row>
    <row r="25" spans="1:9" ht="12.75" customHeight="1">
      <c r="A25" s="197" t="s">
        <v>63</v>
      </c>
      <c r="B25" s="198"/>
      <c r="C25" s="198"/>
      <c r="D25" s="198"/>
      <c r="E25" s="198"/>
      <c r="F25" s="199"/>
      <c r="G25" s="15">
        <v>18</v>
      </c>
      <c r="H25" s="56">
        <v>40424</v>
      </c>
      <c r="I25" s="56">
        <v>40424</v>
      </c>
    </row>
    <row r="26" spans="1:9" ht="12.75" customHeight="1">
      <c r="A26" s="197" t="s">
        <v>64</v>
      </c>
      <c r="B26" s="198"/>
      <c r="C26" s="198"/>
      <c r="D26" s="198"/>
      <c r="E26" s="198"/>
      <c r="F26" s="199"/>
      <c r="G26" s="15">
        <v>19</v>
      </c>
      <c r="H26" s="56">
        <v>32848</v>
      </c>
      <c r="I26" s="56">
        <v>78748</v>
      </c>
    </row>
    <row r="27" spans="1:9" ht="12.75" customHeight="1">
      <c r="A27" s="205" t="s">
        <v>65</v>
      </c>
      <c r="B27" s="206"/>
      <c r="C27" s="206"/>
      <c r="D27" s="206"/>
      <c r="E27" s="206"/>
      <c r="F27" s="207"/>
      <c r="G27" s="16">
        <v>20</v>
      </c>
      <c r="H27" s="57">
        <f>SUM(H28:H37)</f>
        <v>3065454</v>
      </c>
      <c r="I27" s="57">
        <f>SUM(I28:I37)</f>
        <v>3173586</v>
      </c>
    </row>
    <row r="28" spans="1:9" ht="12.75" customHeight="1">
      <c r="A28" s="197" t="s">
        <v>66</v>
      </c>
      <c r="B28" s="198"/>
      <c r="C28" s="198"/>
      <c r="D28" s="198"/>
      <c r="E28" s="198"/>
      <c r="F28" s="199"/>
      <c r="G28" s="15">
        <v>21</v>
      </c>
      <c r="H28" s="56">
        <v>1053043</v>
      </c>
      <c r="I28" s="56">
        <v>1053043</v>
      </c>
    </row>
    <row r="29" spans="1:9" ht="12.75" customHeight="1">
      <c r="A29" s="197" t="s">
        <v>67</v>
      </c>
      <c r="B29" s="198"/>
      <c r="C29" s="198"/>
      <c r="D29" s="198"/>
      <c r="E29" s="198"/>
      <c r="F29" s="199"/>
      <c r="G29" s="15">
        <v>22</v>
      </c>
      <c r="H29" s="56">
        <v>0</v>
      </c>
      <c r="I29" s="56">
        <v>0</v>
      </c>
    </row>
    <row r="30" spans="1:9" ht="12.75" customHeight="1">
      <c r="A30" s="197" t="s">
        <v>68</v>
      </c>
      <c r="B30" s="198"/>
      <c r="C30" s="198"/>
      <c r="D30" s="198"/>
      <c r="E30" s="198"/>
      <c r="F30" s="199"/>
      <c r="G30" s="15">
        <v>23</v>
      </c>
      <c r="H30" s="56">
        <v>4313</v>
      </c>
      <c r="I30" s="56">
        <v>4313</v>
      </c>
    </row>
    <row r="31" spans="1:9" ht="24.6" customHeight="1">
      <c r="A31" s="197" t="s">
        <v>69</v>
      </c>
      <c r="B31" s="198"/>
      <c r="C31" s="198"/>
      <c r="D31" s="198"/>
      <c r="E31" s="198"/>
      <c r="F31" s="199"/>
      <c r="G31" s="15">
        <v>24</v>
      </c>
      <c r="H31" s="56">
        <v>1990842</v>
      </c>
      <c r="I31" s="56">
        <v>1990842</v>
      </c>
    </row>
    <row r="32" spans="1:9" ht="24" customHeight="1">
      <c r="A32" s="197" t="s">
        <v>70</v>
      </c>
      <c r="B32" s="198"/>
      <c r="C32" s="198"/>
      <c r="D32" s="198"/>
      <c r="E32" s="198"/>
      <c r="F32" s="199"/>
      <c r="G32" s="15">
        <v>25</v>
      </c>
      <c r="H32" s="56">
        <v>0</v>
      </c>
      <c r="I32" s="56">
        <v>0</v>
      </c>
    </row>
    <row r="33" spans="1:9" ht="26.45" customHeight="1">
      <c r="A33" s="197" t="s">
        <v>71</v>
      </c>
      <c r="B33" s="198"/>
      <c r="C33" s="198"/>
      <c r="D33" s="198"/>
      <c r="E33" s="198"/>
      <c r="F33" s="199"/>
      <c r="G33" s="15">
        <v>26</v>
      </c>
      <c r="H33" s="56">
        <v>0</v>
      </c>
      <c r="I33" s="56">
        <v>0</v>
      </c>
    </row>
    <row r="34" spans="1:9" ht="12.75" customHeight="1">
      <c r="A34" s="197" t="s">
        <v>72</v>
      </c>
      <c r="B34" s="198"/>
      <c r="C34" s="198"/>
      <c r="D34" s="198"/>
      <c r="E34" s="198"/>
      <c r="F34" s="199"/>
      <c r="G34" s="15">
        <v>27</v>
      </c>
      <c r="H34" s="56">
        <v>0</v>
      </c>
      <c r="I34" s="56">
        <v>0</v>
      </c>
    </row>
    <row r="35" spans="1:9" ht="12.75" customHeight="1">
      <c r="A35" s="197" t="s">
        <v>73</v>
      </c>
      <c r="B35" s="198"/>
      <c r="C35" s="198"/>
      <c r="D35" s="198"/>
      <c r="E35" s="198"/>
      <c r="F35" s="199"/>
      <c r="G35" s="15">
        <v>28</v>
      </c>
      <c r="H35" s="56">
        <v>17256</v>
      </c>
      <c r="I35" s="56">
        <v>125388</v>
      </c>
    </row>
    <row r="36" spans="1:9" ht="12.75" customHeight="1">
      <c r="A36" s="197" t="s">
        <v>74</v>
      </c>
      <c r="B36" s="198"/>
      <c r="C36" s="198"/>
      <c r="D36" s="198"/>
      <c r="E36" s="198"/>
      <c r="F36" s="199"/>
      <c r="G36" s="15">
        <v>29</v>
      </c>
      <c r="H36" s="56">
        <v>0</v>
      </c>
      <c r="I36" s="56">
        <v>0</v>
      </c>
    </row>
    <row r="37" spans="1:9" ht="12.75" customHeight="1">
      <c r="A37" s="197" t="s">
        <v>75</v>
      </c>
      <c r="B37" s="198"/>
      <c r="C37" s="198"/>
      <c r="D37" s="198"/>
      <c r="E37" s="198"/>
      <c r="F37" s="199"/>
      <c r="G37" s="15">
        <v>30</v>
      </c>
      <c r="H37" s="56">
        <v>0</v>
      </c>
      <c r="I37" s="56">
        <v>0</v>
      </c>
    </row>
    <row r="38" spans="1:9" ht="12.75" customHeight="1">
      <c r="A38" s="205" t="s">
        <v>76</v>
      </c>
      <c r="B38" s="206"/>
      <c r="C38" s="206"/>
      <c r="D38" s="206"/>
      <c r="E38" s="206"/>
      <c r="F38" s="207"/>
      <c r="G38" s="16">
        <v>31</v>
      </c>
      <c r="H38" s="57">
        <f>H39+H40+H41+H42</f>
        <v>160940</v>
      </c>
      <c r="I38" s="57">
        <f>I39+I40+I41+I42</f>
        <v>131023</v>
      </c>
    </row>
    <row r="39" spans="1:9" ht="12.75" customHeight="1">
      <c r="A39" s="197" t="s">
        <v>77</v>
      </c>
      <c r="B39" s="198"/>
      <c r="C39" s="198"/>
      <c r="D39" s="198"/>
      <c r="E39" s="198"/>
      <c r="F39" s="199"/>
      <c r="G39" s="15">
        <v>32</v>
      </c>
      <c r="H39" s="56">
        <v>0</v>
      </c>
      <c r="I39" s="56">
        <v>0</v>
      </c>
    </row>
    <row r="40" spans="1:9" ht="21.6" customHeight="1">
      <c r="A40" s="197" t="s">
        <v>78</v>
      </c>
      <c r="B40" s="198"/>
      <c r="C40" s="198"/>
      <c r="D40" s="198"/>
      <c r="E40" s="198"/>
      <c r="F40" s="199"/>
      <c r="G40" s="15">
        <v>33</v>
      </c>
      <c r="H40" s="56">
        <v>0</v>
      </c>
      <c r="I40" s="56">
        <v>0</v>
      </c>
    </row>
    <row r="41" spans="1:9" ht="12.75" customHeight="1">
      <c r="A41" s="197" t="s">
        <v>79</v>
      </c>
      <c r="B41" s="198"/>
      <c r="C41" s="198"/>
      <c r="D41" s="198"/>
      <c r="E41" s="198"/>
      <c r="F41" s="199"/>
      <c r="G41" s="15">
        <v>34</v>
      </c>
      <c r="H41" s="56">
        <v>115507</v>
      </c>
      <c r="I41" s="56">
        <v>130722</v>
      </c>
    </row>
    <row r="42" spans="1:9" ht="12.75" customHeight="1">
      <c r="A42" s="197" t="s">
        <v>80</v>
      </c>
      <c r="B42" s="198"/>
      <c r="C42" s="198"/>
      <c r="D42" s="198"/>
      <c r="E42" s="198"/>
      <c r="F42" s="199"/>
      <c r="G42" s="15">
        <v>35</v>
      </c>
      <c r="H42" s="56">
        <v>45433</v>
      </c>
      <c r="I42" s="56">
        <v>301</v>
      </c>
    </row>
    <row r="43" spans="1:9" ht="12.75" customHeight="1">
      <c r="A43" s="180" t="s">
        <v>81</v>
      </c>
      <c r="B43" s="181"/>
      <c r="C43" s="181"/>
      <c r="D43" s="181"/>
      <c r="E43" s="181"/>
      <c r="F43" s="182"/>
      <c r="G43" s="15">
        <v>36</v>
      </c>
      <c r="H43" s="56">
        <v>0</v>
      </c>
      <c r="I43" s="56">
        <v>0</v>
      </c>
    </row>
    <row r="44" spans="1:9" ht="12.75" customHeight="1">
      <c r="A44" s="189" t="s">
        <v>82</v>
      </c>
      <c r="B44" s="190"/>
      <c r="C44" s="190"/>
      <c r="D44" s="190"/>
      <c r="E44" s="190"/>
      <c r="F44" s="191"/>
      <c r="G44" s="16">
        <v>37</v>
      </c>
      <c r="H44" s="57">
        <f>H45+H53+H60+H70</f>
        <v>9126829</v>
      </c>
      <c r="I44" s="57">
        <f>I45+I53+I60+I70</f>
        <v>7253690</v>
      </c>
    </row>
    <row r="45" spans="1:9" ht="12.75" customHeight="1">
      <c r="A45" s="205" t="s">
        <v>83</v>
      </c>
      <c r="B45" s="206"/>
      <c r="C45" s="206"/>
      <c r="D45" s="206"/>
      <c r="E45" s="206"/>
      <c r="F45" s="207"/>
      <c r="G45" s="16">
        <v>38</v>
      </c>
      <c r="H45" s="57">
        <f>SUM(H46:H52)</f>
        <v>1707903</v>
      </c>
      <c r="I45" s="57">
        <f>SUM(I46:I52)</f>
        <v>75619</v>
      </c>
    </row>
    <row r="46" spans="1:9" ht="12.75" customHeight="1">
      <c r="A46" s="197" t="s">
        <v>84</v>
      </c>
      <c r="B46" s="198"/>
      <c r="C46" s="198"/>
      <c r="D46" s="198"/>
      <c r="E46" s="198"/>
      <c r="F46" s="199"/>
      <c r="G46" s="15">
        <v>39</v>
      </c>
      <c r="H46" s="56">
        <v>0</v>
      </c>
      <c r="I46" s="56">
        <v>0</v>
      </c>
    </row>
    <row r="47" spans="1:9" ht="12.75" customHeight="1">
      <c r="A47" s="197" t="s">
        <v>85</v>
      </c>
      <c r="B47" s="198"/>
      <c r="C47" s="198"/>
      <c r="D47" s="198"/>
      <c r="E47" s="198"/>
      <c r="F47" s="199"/>
      <c r="G47" s="15">
        <v>40</v>
      </c>
      <c r="H47" s="56">
        <f>108256-H26</f>
        <v>75408</v>
      </c>
      <c r="I47" s="56">
        <v>75619</v>
      </c>
    </row>
    <row r="48" spans="1:9" ht="12.75" customHeight="1">
      <c r="A48" s="197" t="s">
        <v>86</v>
      </c>
      <c r="B48" s="198"/>
      <c r="C48" s="198"/>
      <c r="D48" s="198"/>
      <c r="E48" s="198"/>
      <c r="F48" s="199"/>
      <c r="G48" s="15">
        <v>41</v>
      </c>
      <c r="H48" s="56">
        <v>0</v>
      </c>
      <c r="I48" s="56">
        <v>0</v>
      </c>
    </row>
    <row r="49" spans="1:9" ht="12.75" customHeight="1">
      <c r="A49" s="197" t="s">
        <v>87</v>
      </c>
      <c r="B49" s="198"/>
      <c r="C49" s="198"/>
      <c r="D49" s="198"/>
      <c r="E49" s="198"/>
      <c r="F49" s="199"/>
      <c r="G49" s="15">
        <v>42</v>
      </c>
      <c r="H49" s="56">
        <v>0</v>
      </c>
      <c r="I49" s="56">
        <v>0</v>
      </c>
    </row>
    <row r="50" spans="1:9" ht="12.75" customHeight="1">
      <c r="A50" s="197" t="s">
        <v>88</v>
      </c>
      <c r="B50" s="198"/>
      <c r="C50" s="198"/>
      <c r="D50" s="198"/>
      <c r="E50" s="198"/>
      <c r="F50" s="199"/>
      <c r="G50" s="15">
        <v>43</v>
      </c>
      <c r="H50" s="56">
        <v>0</v>
      </c>
      <c r="I50" s="56">
        <v>0</v>
      </c>
    </row>
    <row r="51" spans="1:9" ht="12.75" customHeight="1">
      <c r="A51" s="197" t="s">
        <v>89</v>
      </c>
      <c r="B51" s="198"/>
      <c r="C51" s="198"/>
      <c r="D51" s="198"/>
      <c r="E51" s="198"/>
      <c r="F51" s="199"/>
      <c r="G51" s="15">
        <v>44</v>
      </c>
      <c r="H51" s="56">
        <v>1632495</v>
      </c>
      <c r="I51" s="56">
        <v>0</v>
      </c>
    </row>
    <row r="52" spans="1:9" ht="12.75" customHeight="1">
      <c r="A52" s="197" t="s">
        <v>90</v>
      </c>
      <c r="B52" s="198"/>
      <c r="C52" s="198"/>
      <c r="D52" s="198"/>
      <c r="E52" s="198"/>
      <c r="F52" s="199"/>
      <c r="G52" s="15">
        <v>45</v>
      </c>
      <c r="H52" s="56">
        <v>0</v>
      </c>
      <c r="I52" s="56">
        <v>0</v>
      </c>
    </row>
    <row r="53" spans="1:9" ht="12.75" customHeight="1">
      <c r="A53" s="205" t="s">
        <v>91</v>
      </c>
      <c r="B53" s="206"/>
      <c r="C53" s="206"/>
      <c r="D53" s="206"/>
      <c r="E53" s="206"/>
      <c r="F53" s="207"/>
      <c r="G53" s="16">
        <v>46</v>
      </c>
      <c r="H53" s="57">
        <f>SUM(H54:H59)</f>
        <v>3094922</v>
      </c>
      <c r="I53" s="57">
        <f>SUM(I54:I59)</f>
        <v>3164547</v>
      </c>
    </row>
    <row r="54" spans="1:9" ht="12.75" customHeight="1">
      <c r="A54" s="197" t="s">
        <v>92</v>
      </c>
      <c r="B54" s="198"/>
      <c r="C54" s="198"/>
      <c r="D54" s="198"/>
      <c r="E54" s="198"/>
      <c r="F54" s="199"/>
      <c r="G54" s="15">
        <v>47</v>
      </c>
      <c r="H54" s="56">
        <v>25936</v>
      </c>
      <c r="I54" s="56">
        <v>0</v>
      </c>
    </row>
    <row r="55" spans="1:9" ht="24.6" customHeight="1">
      <c r="A55" s="197" t="s">
        <v>93</v>
      </c>
      <c r="B55" s="198"/>
      <c r="C55" s="198"/>
      <c r="D55" s="198"/>
      <c r="E55" s="198"/>
      <c r="F55" s="199"/>
      <c r="G55" s="15">
        <v>48</v>
      </c>
      <c r="H55" s="56">
        <v>688</v>
      </c>
      <c r="I55" s="56">
        <v>688</v>
      </c>
    </row>
    <row r="56" spans="1:9" ht="12.75" customHeight="1">
      <c r="A56" s="197" t="s">
        <v>94</v>
      </c>
      <c r="B56" s="198"/>
      <c r="C56" s="198"/>
      <c r="D56" s="198"/>
      <c r="E56" s="198"/>
      <c r="F56" s="199"/>
      <c r="G56" s="15">
        <v>49</v>
      </c>
      <c r="H56" s="56">
        <v>1972833</v>
      </c>
      <c r="I56" s="56">
        <v>2143396</v>
      </c>
    </row>
    <row r="57" spans="1:9" ht="12.75" customHeight="1">
      <c r="A57" s="197" t="s">
        <v>95</v>
      </c>
      <c r="B57" s="198"/>
      <c r="C57" s="198"/>
      <c r="D57" s="198"/>
      <c r="E57" s="198"/>
      <c r="F57" s="199"/>
      <c r="G57" s="15">
        <v>50</v>
      </c>
      <c r="H57" s="56">
        <v>178816</v>
      </c>
      <c r="I57" s="56">
        <v>141532</v>
      </c>
    </row>
    <row r="58" spans="1:9" ht="12.75" customHeight="1">
      <c r="A58" s="197" t="s">
        <v>96</v>
      </c>
      <c r="B58" s="198"/>
      <c r="C58" s="198"/>
      <c r="D58" s="198"/>
      <c r="E58" s="198"/>
      <c r="F58" s="199"/>
      <c r="G58" s="15">
        <v>51</v>
      </c>
      <c r="H58" s="56">
        <v>88905</v>
      </c>
      <c r="I58" s="56">
        <v>118444</v>
      </c>
    </row>
    <row r="59" spans="1:9" ht="12.75" customHeight="1">
      <c r="A59" s="197" t="s">
        <v>97</v>
      </c>
      <c r="B59" s="198"/>
      <c r="C59" s="198"/>
      <c r="D59" s="198"/>
      <c r="E59" s="198"/>
      <c r="F59" s="199"/>
      <c r="G59" s="15">
        <v>52</v>
      </c>
      <c r="H59" s="56">
        <v>827744</v>
      </c>
      <c r="I59" s="56">
        <v>760487</v>
      </c>
    </row>
    <row r="60" spans="1:9" ht="12.75" customHeight="1">
      <c r="A60" s="205" t="s">
        <v>98</v>
      </c>
      <c r="B60" s="206"/>
      <c r="C60" s="206"/>
      <c r="D60" s="206"/>
      <c r="E60" s="206"/>
      <c r="F60" s="207"/>
      <c r="G60" s="16">
        <v>53</v>
      </c>
      <c r="H60" s="57">
        <f>SUM(H61:H69)</f>
        <v>3914455</v>
      </c>
      <c r="I60" s="57">
        <f>SUM(I61:I69)</f>
        <v>3889644</v>
      </c>
    </row>
    <row r="61" spans="1:9" ht="12.75" customHeight="1">
      <c r="A61" s="197" t="s">
        <v>99</v>
      </c>
      <c r="B61" s="198"/>
      <c r="C61" s="198"/>
      <c r="D61" s="198"/>
      <c r="E61" s="198"/>
      <c r="F61" s="199"/>
      <c r="G61" s="15">
        <v>54</v>
      </c>
      <c r="H61" s="56">
        <v>0</v>
      </c>
      <c r="I61" s="56">
        <v>0</v>
      </c>
    </row>
    <row r="62" spans="1:9" ht="12.75" customHeight="1">
      <c r="A62" s="197" t="s">
        <v>100</v>
      </c>
      <c r="B62" s="198"/>
      <c r="C62" s="198"/>
      <c r="D62" s="198"/>
      <c r="E62" s="198"/>
      <c r="F62" s="199"/>
      <c r="G62" s="15">
        <v>55</v>
      </c>
      <c r="H62" s="56">
        <v>0</v>
      </c>
      <c r="I62" s="56">
        <v>0</v>
      </c>
    </row>
    <row r="63" spans="1:9" ht="12.75" customHeight="1">
      <c r="A63" s="197" t="s">
        <v>101</v>
      </c>
      <c r="B63" s="198"/>
      <c r="C63" s="198"/>
      <c r="D63" s="198"/>
      <c r="E63" s="198"/>
      <c r="F63" s="199"/>
      <c r="G63" s="15">
        <v>56</v>
      </c>
      <c r="H63" s="56">
        <v>19311</v>
      </c>
      <c r="I63" s="56">
        <v>92158</v>
      </c>
    </row>
    <row r="64" spans="1:9" ht="23.45" customHeight="1">
      <c r="A64" s="197" t="s">
        <v>102</v>
      </c>
      <c r="B64" s="198"/>
      <c r="C64" s="198"/>
      <c r="D64" s="198"/>
      <c r="E64" s="198"/>
      <c r="F64" s="199"/>
      <c r="G64" s="15">
        <v>57</v>
      </c>
      <c r="H64" s="56">
        <v>0</v>
      </c>
      <c r="I64" s="56">
        <v>0</v>
      </c>
    </row>
    <row r="65" spans="1:9" ht="21" customHeight="1">
      <c r="A65" s="197" t="s">
        <v>103</v>
      </c>
      <c r="B65" s="198"/>
      <c r="C65" s="198"/>
      <c r="D65" s="198"/>
      <c r="E65" s="198"/>
      <c r="F65" s="199"/>
      <c r="G65" s="15">
        <v>58</v>
      </c>
      <c r="H65" s="56">
        <v>0</v>
      </c>
      <c r="I65" s="56">
        <v>0</v>
      </c>
    </row>
    <row r="66" spans="1:9" ht="22.9" customHeight="1">
      <c r="A66" s="197" t="s">
        <v>104</v>
      </c>
      <c r="B66" s="198"/>
      <c r="C66" s="198"/>
      <c r="D66" s="198"/>
      <c r="E66" s="198"/>
      <c r="F66" s="199"/>
      <c r="G66" s="15">
        <v>59</v>
      </c>
      <c r="H66" s="56">
        <v>0</v>
      </c>
      <c r="I66" s="56">
        <v>0</v>
      </c>
    </row>
    <row r="67" spans="1:9" ht="12.75" customHeight="1">
      <c r="A67" s="197" t="s">
        <v>105</v>
      </c>
      <c r="B67" s="198"/>
      <c r="C67" s="198"/>
      <c r="D67" s="198"/>
      <c r="E67" s="198"/>
      <c r="F67" s="199"/>
      <c r="G67" s="15">
        <v>60</v>
      </c>
      <c r="H67" s="56">
        <v>3539</v>
      </c>
      <c r="I67" s="56">
        <v>3539</v>
      </c>
    </row>
    <row r="68" spans="1:9" ht="12.75" customHeight="1">
      <c r="A68" s="197" t="s">
        <v>106</v>
      </c>
      <c r="B68" s="198"/>
      <c r="C68" s="198"/>
      <c r="D68" s="198"/>
      <c r="E68" s="198"/>
      <c r="F68" s="199"/>
      <c r="G68" s="15">
        <v>61</v>
      </c>
      <c r="H68" s="56">
        <v>3870257</v>
      </c>
      <c r="I68" s="56">
        <v>3772599</v>
      </c>
    </row>
    <row r="69" spans="1:9" ht="12.75" customHeight="1">
      <c r="A69" s="197" t="s">
        <v>107</v>
      </c>
      <c r="B69" s="198"/>
      <c r="C69" s="198"/>
      <c r="D69" s="198"/>
      <c r="E69" s="198"/>
      <c r="F69" s="199"/>
      <c r="G69" s="15">
        <v>62</v>
      </c>
      <c r="H69" s="56">
        <v>21348</v>
      </c>
      <c r="I69" s="56">
        <v>21348</v>
      </c>
    </row>
    <row r="70" spans="1:9" ht="12.75" customHeight="1">
      <c r="A70" s="180" t="s">
        <v>108</v>
      </c>
      <c r="B70" s="181"/>
      <c r="C70" s="181"/>
      <c r="D70" s="181"/>
      <c r="E70" s="181"/>
      <c r="F70" s="182"/>
      <c r="G70" s="15">
        <v>63</v>
      </c>
      <c r="H70" s="56">
        <v>409549</v>
      </c>
      <c r="I70" s="56">
        <v>123880</v>
      </c>
    </row>
    <row r="71" spans="1:9" ht="12.75" customHeight="1">
      <c r="A71" s="183" t="s">
        <v>109</v>
      </c>
      <c r="B71" s="184"/>
      <c r="C71" s="184"/>
      <c r="D71" s="184"/>
      <c r="E71" s="184"/>
      <c r="F71" s="185"/>
      <c r="G71" s="15">
        <v>64</v>
      </c>
      <c r="H71" s="56">
        <f>1124655-2</f>
        <v>1124653</v>
      </c>
      <c r="I71" s="56">
        <v>2005741</v>
      </c>
    </row>
    <row r="72" spans="1:9" ht="12.75" customHeight="1">
      <c r="A72" s="189" t="s">
        <v>110</v>
      </c>
      <c r="B72" s="190"/>
      <c r="C72" s="190"/>
      <c r="D72" s="190"/>
      <c r="E72" s="190"/>
      <c r="F72" s="191"/>
      <c r="G72" s="16">
        <v>65</v>
      </c>
      <c r="H72" s="57">
        <f>H8+H9+H44+H71</f>
        <v>19650195</v>
      </c>
      <c r="I72" s="57">
        <f>I8+I9+I44+I71</f>
        <v>18784100</v>
      </c>
    </row>
    <row r="73" spans="1:9" ht="12.75" customHeight="1">
      <c r="A73" s="192" t="s">
        <v>111</v>
      </c>
      <c r="B73" s="193"/>
      <c r="C73" s="193"/>
      <c r="D73" s="193"/>
      <c r="E73" s="193"/>
      <c r="F73" s="194"/>
      <c r="G73" s="18">
        <v>66</v>
      </c>
      <c r="H73" s="58">
        <v>0</v>
      </c>
      <c r="I73" s="58">
        <v>0</v>
      </c>
    </row>
    <row r="74" spans="1:9">
      <c r="A74" s="195" t="s">
        <v>112</v>
      </c>
      <c r="B74" s="196"/>
      <c r="C74" s="196"/>
      <c r="D74" s="196"/>
      <c r="E74" s="196"/>
      <c r="F74" s="196"/>
      <c r="G74" s="196"/>
      <c r="H74" s="196"/>
      <c r="I74" s="196"/>
    </row>
    <row r="75" spans="1:9" ht="24.75" customHeight="1">
      <c r="A75" s="177" t="s">
        <v>389</v>
      </c>
      <c r="B75" s="178"/>
      <c r="C75" s="178"/>
      <c r="D75" s="178"/>
      <c r="E75" s="178"/>
      <c r="F75" s="178"/>
      <c r="G75" s="16">
        <v>67</v>
      </c>
      <c r="H75" s="57">
        <f>H76+H77+H78+H84+H85+H91+H94+H97</f>
        <v>5281779</v>
      </c>
      <c r="I75" s="57">
        <f>I76+I77+I78+I84+I85+I91+I94+I97</f>
        <v>5617413</v>
      </c>
    </row>
    <row r="76" spans="1:9" ht="12.75" customHeight="1">
      <c r="A76" s="186" t="s">
        <v>113</v>
      </c>
      <c r="B76" s="186"/>
      <c r="C76" s="186"/>
      <c r="D76" s="186"/>
      <c r="E76" s="186"/>
      <c r="F76" s="186"/>
      <c r="G76" s="15">
        <v>68</v>
      </c>
      <c r="H76" s="42">
        <v>14814630</v>
      </c>
      <c r="I76" s="42">
        <v>14814630</v>
      </c>
    </row>
    <row r="77" spans="1:9" ht="12.75" customHeight="1">
      <c r="A77" s="186" t="s">
        <v>114</v>
      </c>
      <c r="B77" s="186"/>
      <c r="C77" s="186"/>
      <c r="D77" s="186"/>
      <c r="E77" s="186"/>
      <c r="F77" s="186"/>
      <c r="G77" s="15">
        <v>69</v>
      </c>
      <c r="H77" s="42">
        <v>-33895</v>
      </c>
      <c r="I77" s="42">
        <v>-33895</v>
      </c>
    </row>
    <row r="78" spans="1:9" ht="12.75" customHeight="1">
      <c r="A78" s="188" t="s">
        <v>115</v>
      </c>
      <c r="B78" s="188"/>
      <c r="C78" s="188"/>
      <c r="D78" s="188"/>
      <c r="E78" s="188"/>
      <c r="F78" s="188"/>
      <c r="G78" s="16">
        <v>70</v>
      </c>
      <c r="H78" s="57">
        <f>SUM(H79:H83)</f>
        <v>-208382</v>
      </c>
      <c r="I78" s="57">
        <f>SUM(I79:I83)</f>
        <v>-208382</v>
      </c>
    </row>
    <row r="79" spans="1:9" ht="12.75" customHeight="1">
      <c r="A79" s="175" t="s">
        <v>116</v>
      </c>
      <c r="B79" s="175"/>
      <c r="C79" s="175"/>
      <c r="D79" s="175"/>
      <c r="E79" s="175"/>
      <c r="F79" s="175"/>
      <c r="G79" s="15">
        <v>71</v>
      </c>
      <c r="H79" s="42">
        <v>0</v>
      </c>
      <c r="I79" s="42">
        <v>0</v>
      </c>
    </row>
    <row r="80" spans="1:9" ht="12.75" customHeight="1">
      <c r="A80" s="175" t="s">
        <v>117</v>
      </c>
      <c r="B80" s="175"/>
      <c r="C80" s="175"/>
      <c r="D80" s="175"/>
      <c r="E80" s="175"/>
      <c r="F80" s="175"/>
      <c r="G80" s="15">
        <v>72</v>
      </c>
      <c r="H80" s="42">
        <v>191958</v>
      </c>
      <c r="I80" s="42">
        <v>191958</v>
      </c>
    </row>
    <row r="81" spans="1:9" ht="12.75" customHeight="1">
      <c r="A81" s="175" t="s">
        <v>118</v>
      </c>
      <c r="B81" s="175"/>
      <c r="C81" s="175"/>
      <c r="D81" s="175"/>
      <c r="E81" s="175"/>
      <c r="F81" s="175"/>
      <c r="G81" s="15">
        <v>73</v>
      </c>
      <c r="H81" s="42">
        <v>-400340</v>
      </c>
      <c r="I81" s="42">
        <v>-400340</v>
      </c>
    </row>
    <row r="82" spans="1:9" ht="12.75" customHeight="1">
      <c r="A82" s="175" t="s">
        <v>119</v>
      </c>
      <c r="B82" s="175"/>
      <c r="C82" s="175"/>
      <c r="D82" s="175"/>
      <c r="E82" s="175"/>
      <c r="F82" s="175"/>
      <c r="G82" s="15">
        <v>74</v>
      </c>
      <c r="H82" s="42">
        <v>0</v>
      </c>
      <c r="I82" s="42">
        <v>0</v>
      </c>
    </row>
    <row r="83" spans="1:9" ht="12.75" customHeight="1">
      <c r="A83" s="175" t="s">
        <v>120</v>
      </c>
      <c r="B83" s="175"/>
      <c r="C83" s="175"/>
      <c r="D83" s="175"/>
      <c r="E83" s="175"/>
      <c r="F83" s="175"/>
      <c r="G83" s="15">
        <v>75</v>
      </c>
      <c r="H83" s="42">
        <v>0</v>
      </c>
      <c r="I83" s="42">
        <v>0</v>
      </c>
    </row>
    <row r="84" spans="1:9" ht="12.75" customHeight="1">
      <c r="A84" s="186" t="s">
        <v>121</v>
      </c>
      <c r="B84" s="186"/>
      <c r="C84" s="186"/>
      <c r="D84" s="186"/>
      <c r="E84" s="186"/>
      <c r="F84" s="186"/>
      <c r="G84" s="15">
        <v>76</v>
      </c>
      <c r="H84" s="42">
        <v>1705824</v>
      </c>
      <c r="I84" s="42">
        <v>1422588</v>
      </c>
    </row>
    <row r="85" spans="1:9" ht="12.75" customHeight="1">
      <c r="A85" s="187" t="s">
        <v>379</v>
      </c>
      <c r="B85" s="188"/>
      <c r="C85" s="188"/>
      <c r="D85" s="188"/>
      <c r="E85" s="188"/>
      <c r="F85" s="188"/>
      <c r="G85" s="16">
        <v>77</v>
      </c>
      <c r="H85" s="57">
        <f>H86+H87+H88+H89+H90</f>
        <v>94540</v>
      </c>
      <c r="I85" s="57">
        <f>I86+I87+I88+I89+I90</f>
        <v>193675</v>
      </c>
    </row>
    <row r="86" spans="1:9" ht="24.75" customHeight="1">
      <c r="A86" s="175" t="s">
        <v>380</v>
      </c>
      <c r="B86" s="175"/>
      <c r="C86" s="175"/>
      <c r="D86" s="175"/>
      <c r="E86" s="175"/>
      <c r="F86" s="175"/>
      <c r="G86" s="15">
        <v>78</v>
      </c>
      <c r="H86" s="56">
        <v>133711</v>
      </c>
      <c r="I86" s="56">
        <v>133711</v>
      </c>
    </row>
    <row r="87" spans="1:9" ht="12.75" customHeight="1">
      <c r="A87" s="175" t="s">
        <v>122</v>
      </c>
      <c r="B87" s="175"/>
      <c r="C87" s="175"/>
      <c r="D87" s="175"/>
      <c r="E87" s="175"/>
      <c r="F87" s="175"/>
      <c r="G87" s="15">
        <v>79</v>
      </c>
      <c r="H87" s="56">
        <v>0</v>
      </c>
      <c r="I87" s="56">
        <v>0</v>
      </c>
    </row>
    <row r="88" spans="1:9" ht="12.75" customHeight="1">
      <c r="A88" s="175" t="s">
        <v>123</v>
      </c>
      <c r="B88" s="175"/>
      <c r="C88" s="175"/>
      <c r="D88" s="175"/>
      <c r="E88" s="175"/>
      <c r="F88" s="175"/>
      <c r="G88" s="15">
        <v>80</v>
      </c>
      <c r="H88" s="56">
        <v>0</v>
      </c>
      <c r="I88" s="56">
        <v>0</v>
      </c>
    </row>
    <row r="89" spans="1:9" ht="12.75" customHeight="1">
      <c r="A89" s="175" t="s">
        <v>381</v>
      </c>
      <c r="B89" s="175"/>
      <c r="C89" s="175"/>
      <c r="D89" s="175"/>
      <c r="E89" s="175"/>
      <c r="F89" s="175"/>
      <c r="G89" s="15">
        <v>81</v>
      </c>
      <c r="H89" s="56">
        <v>0</v>
      </c>
      <c r="I89" s="56">
        <v>0</v>
      </c>
    </row>
    <row r="90" spans="1:9" ht="25.5" customHeight="1">
      <c r="A90" s="175" t="s">
        <v>382</v>
      </c>
      <c r="B90" s="175"/>
      <c r="C90" s="175"/>
      <c r="D90" s="175"/>
      <c r="E90" s="175"/>
      <c r="F90" s="175"/>
      <c r="G90" s="15">
        <v>82</v>
      </c>
      <c r="H90" s="56">
        <v>-39171</v>
      </c>
      <c r="I90" s="56">
        <v>59964</v>
      </c>
    </row>
    <row r="91" spans="1:9" ht="22.9" customHeight="1">
      <c r="A91" s="187" t="s">
        <v>383</v>
      </c>
      <c r="B91" s="188"/>
      <c r="C91" s="188"/>
      <c r="D91" s="188"/>
      <c r="E91" s="188"/>
      <c r="F91" s="188"/>
      <c r="G91" s="16">
        <v>83</v>
      </c>
      <c r="H91" s="57">
        <f>H92-H93</f>
        <v>-17174718</v>
      </c>
      <c r="I91" s="57">
        <f>I92-I93</f>
        <v>-11810386</v>
      </c>
    </row>
    <row r="92" spans="1:9" ht="12.75" customHeight="1">
      <c r="A92" s="175" t="s">
        <v>124</v>
      </c>
      <c r="B92" s="175"/>
      <c r="C92" s="175"/>
      <c r="D92" s="175"/>
      <c r="E92" s="175"/>
      <c r="F92" s="175"/>
      <c r="G92" s="15">
        <v>84</v>
      </c>
      <c r="H92" s="42">
        <v>0</v>
      </c>
      <c r="I92" s="42">
        <v>0</v>
      </c>
    </row>
    <row r="93" spans="1:9" ht="12.75" customHeight="1">
      <c r="A93" s="175" t="s">
        <v>125</v>
      </c>
      <c r="B93" s="175"/>
      <c r="C93" s="175"/>
      <c r="D93" s="175"/>
      <c r="E93" s="175"/>
      <c r="F93" s="175"/>
      <c r="G93" s="15">
        <v>85</v>
      </c>
      <c r="H93" s="42">
        <f>14143272+3031447-1</f>
        <v>17174718</v>
      </c>
      <c r="I93" s="42">
        <v>11810386</v>
      </c>
    </row>
    <row r="94" spans="1:9" ht="12.75" customHeight="1">
      <c r="A94" s="187" t="s">
        <v>384</v>
      </c>
      <c r="B94" s="188"/>
      <c r="C94" s="188"/>
      <c r="D94" s="188"/>
      <c r="E94" s="188"/>
      <c r="F94" s="188"/>
      <c r="G94" s="16">
        <v>86</v>
      </c>
      <c r="H94" s="57">
        <f>H95-H96</f>
        <v>6083780</v>
      </c>
      <c r="I94" s="57">
        <f>I95-I96</f>
        <v>1239183</v>
      </c>
    </row>
    <row r="95" spans="1:9" ht="12.75" customHeight="1">
      <c r="A95" s="175" t="s">
        <v>126</v>
      </c>
      <c r="B95" s="175"/>
      <c r="C95" s="175"/>
      <c r="D95" s="175"/>
      <c r="E95" s="175"/>
      <c r="F95" s="175"/>
      <c r="G95" s="15">
        <v>87</v>
      </c>
      <c r="H95" s="42">
        <v>6083780</v>
      </c>
      <c r="I95" s="42">
        <f>[1]RDG!I65</f>
        <v>1239183</v>
      </c>
    </row>
    <row r="96" spans="1:9" ht="12.75" customHeight="1">
      <c r="A96" s="175" t="s">
        <v>127</v>
      </c>
      <c r="B96" s="175"/>
      <c r="C96" s="175"/>
      <c r="D96" s="175"/>
      <c r="E96" s="175"/>
      <c r="F96" s="175"/>
      <c r="G96" s="15">
        <v>88</v>
      </c>
      <c r="H96" s="42">
        <v>0</v>
      </c>
      <c r="I96" s="42">
        <v>0</v>
      </c>
    </row>
    <row r="97" spans="1:9" ht="12.75" customHeight="1">
      <c r="A97" s="186" t="s">
        <v>128</v>
      </c>
      <c r="B97" s="186"/>
      <c r="C97" s="186"/>
      <c r="D97" s="186"/>
      <c r="E97" s="186"/>
      <c r="F97" s="186"/>
      <c r="G97" s="15">
        <v>89</v>
      </c>
      <c r="H97" s="42">
        <v>0</v>
      </c>
      <c r="I97" s="42">
        <v>0</v>
      </c>
    </row>
    <row r="98" spans="1:9" ht="12.75" customHeight="1">
      <c r="A98" s="177" t="s">
        <v>385</v>
      </c>
      <c r="B98" s="178"/>
      <c r="C98" s="178"/>
      <c r="D98" s="178"/>
      <c r="E98" s="178"/>
      <c r="F98" s="178"/>
      <c r="G98" s="16">
        <v>90</v>
      </c>
      <c r="H98" s="57">
        <f>SUM(H99:H104)</f>
        <v>1324490</v>
      </c>
      <c r="I98" s="57">
        <f>SUM(I99:I104)</f>
        <v>324272</v>
      </c>
    </row>
    <row r="99" spans="1:9" ht="25.9" customHeight="1">
      <c r="A99" s="175" t="s">
        <v>129</v>
      </c>
      <c r="B99" s="175"/>
      <c r="C99" s="175"/>
      <c r="D99" s="175"/>
      <c r="E99" s="175"/>
      <c r="F99" s="175"/>
      <c r="G99" s="15">
        <v>91</v>
      </c>
      <c r="H99" s="42">
        <v>85244</v>
      </c>
      <c r="I99" s="42">
        <v>78859</v>
      </c>
    </row>
    <row r="100" spans="1:9" ht="12.75" customHeight="1">
      <c r="A100" s="175" t="s">
        <v>130</v>
      </c>
      <c r="B100" s="175"/>
      <c r="C100" s="175"/>
      <c r="D100" s="175"/>
      <c r="E100" s="175"/>
      <c r="F100" s="175"/>
      <c r="G100" s="15">
        <v>92</v>
      </c>
      <c r="H100" s="42">
        <v>0</v>
      </c>
      <c r="I100" s="42">
        <v>0</v>
      </c>
    </row>
    <row r="101" spans="1:9" ht="12.75" customHeight="1">
      <c r="A101" s="175" t="s">
        <v>131</v>
      </c>
      <c r="B101" s="175"/>
      <c r="C101" s="175"/>
      <c r="D101" s="175"/>
      <c r="E101" s="175"/>
      <c r="F101" s="175"/>
      <c r="G101" s="15">
        <v>93</v>
      </c>
      <c r="H101" s="42">
        <v>904253</v>
      </c>
      <c r="I101" s="42">
        <v>245413</v>
      </c>
    </row>
    <row r="102" spans="1:9" ht="12.75" customHeight="1">
      <c r="A102" s="175" t="s">
        <v>132</v>
      </c>
      <c r="B102" s="175"/>
      <c r="C102" s="175"/>
      <c r="D102" s="175"/>
      <c r="E102" s="175"/>
      <c r="F102" s="175"/>
      <c r="G102" s="15">
        <v>94</v>
      </c>
      <c r="H102" s="56">
        <v>0</v>
      </c>
      <c r="I102" s="56">
        <v>0</v>
      </c>
    </row>
    <row r="103" spans="1:9" ht="12.75" customHeight="1">
      <c r="A103" s="175" t="s">
        <v>133</v>
      </c>
      <c r="B103" s="175"/>
      <c r="C103" s="175"/>
      <c r="D103" s="175"/>
      <c r="E103" s="175"/>
      <c r="F103" s="175"/>
      <c r="G103" s="15">
        <v>95</v>
      </c>
      <c r="H103" s="56">
        <v>0</v>
      </c>
      <c r="I103" s="56">
        <v>0</v>
      </c>
    </row>
    <row r="104" spans="1:9" ht="12.75" customHeight="1">
      <c r="A104" s="175" t="s">
        <v>134</v>
      </c>
      <c r="B104" s="175"/>
      <c r="C104" s="175"/>
      <c r="D104" s="175"/>
      <c r="E104" s="175"/>
      <c r="F104" s="175"/>
      <c r="G104" s="15">
        <v>96</v>
      </c>
      <c r="H104" s="56">
        <v>334993</v>
      </c>
      <c r="I104" s="56">
        <v>0</v>
      </c>
    </row>
    <row r="105" spans="1:9" ht="12.75" customHeight="1">
      <c r="A105" s="177" t="s">
        <v>386</v>
      </c>
      <c r="B105" s="178"/>
      <c r="C105" s="178"/>
      <c r="D105" s="178"/>
      <c r="E105" s="178"/>
      <c r="F105" s="178"/>
      <c r="G105" s="16">
        <v>97</v>
      </c>
      <c r="H105" s="57">
        <f>SUM(H106:H116)</f>
        <v>2267880</v>
      </c>
      <c r="I105" s="57">
        <f>SUM(I106:I116)</f>
        <v>2549393</v>
      </c>
    </row>
    <row r="106" spans="1:9" ht="12.75" customHeight="1">
      <c r="A106" s="175" t="s">
        <v>135</v>
      </c>
      <c r="B106" s="175"/>
      <c r="C106" s="175"/>
      <c r="D106" s="175"/>
      <c r="E106" s="175"/>
      <c r="F106" s="175"/>
      <c r="G106" s="15">
        <v>98</v>
      </c>
      <c r="H106" s="43">
        <v>0</v>
      </c>
      <c r="I106" s="43">
        <v>0</v>
      </c>
    </row>
    <row r="107" spans="1:9" ht="12.75" customHeight="1">
      <c r="A107" s="175" t="s">
        <v>136</v>
      </c>
      <c r="B107" s="175"/>
      <c r="C107" s="175"/>
      <c r="D107" s="175"/>
      <c r="E107" s="175"/>
      <c r="F107" s="175"/>
      <c r="G107" s="15">
        <v>99</v>
      </c>
      <c r="H107" s="42">
        <v>0</v>
      </c>
      <c r="I107" s="42">
        <v>0</v>
      </c>
    </row>
    <row r="108" spans="1:9" ht="24.6" customHeight="1">
      <c r="A108" s="175" t="s">
        <v>137</v>
      </c>
      <c r="B108" s="175"/>
      <c r="C108" s="175"/>
      <c r="D108" s="175"/>
      <c r="E108" s="175"/>
      <c r="F108" s="175"/>
      <c r="G108" s="15">
        <v>100</v>
      </c>
      <c r="H108" s="42">
        <v>0</v>
      </c>
      <c r="I108" s="42">
        <v>0</v>
      </c>
    </row>
    <row r="109" spans="1:9" ht="22.15" customHeight="1">
      <c r="A109" s="175" t="s">
        <v>138</v>
      </c>
      <c r="B109" s="175"/>
      <c r="C109" s="175"/>
      <c r="D109" s="175"/>
      <c r="E109" s="175"/>
      <c r="F109" s="175"/>
      <c r="G109" s="15">
        <v>101</v>
      </c>
      <c r="H109" s="42">
        <v>0</v>
      </c>
      <c r="I109" s="42">
        <v>0</v>
      </c>
    </row>
    <row r="110" spans="1:9" ht="12.75" customHeight="1">
      <c r="A110" s="175" t="s">
        <v>139</v>
      </c>
      <c r="B110" s="175"/>
      <c r="C110" s="175"/>
      <c r="D110" s="175"/>
      <c r="E110" s="175"/>
      <c r="F110" s="175"/>
      <c r="G110" s="15">
        <v>102</v>
      </c>
      <c r="H110" s="42">
        <v>0</v>
      </c>
      <c r="I110" s="42">
        <v>0</v>
      </c>
    </row>
    <row r="111" spans="1:9" ht="12.75" customHeight="1">
      <c r="A111" s="175" t="s">
        <v>140</v>
      </c>
      <c r="B111" s="175"/>
      <c r="C111" s="175"/>
      <c r="D111" s="175"/>
      <c r="E111" s="175"/>
      <c r="F111" s="175"/>
      <c r="G111" s="15">
        <v>103</v>
      </c>
      <c r="H111" s="42">
        <f>1880621+30899</f>
        <v>1911520</v>
      </c>
      <c r="I111" s="42">
        <v>2231719</v>
      </c>
    </row>
    <row r="112" spans="1:9" ht="12.75" customHeight="1">
      <c r="A112" s="175" t="s">
        <v>141</v>
      </c>
      <c r="B112" s="175"/>
      <c r="C112" s="175"/>
      <c r="D112" s="175"/>
      <c r="E112" s="175"/>
      <c r="F112" s="175"/>
      <c r="G112" s="15">
        <v>104</v>
      </c>
      <c r="H112" s="42">
        <v>0</v>
      </c>
      <c r="I112" s="42">
        <v>0</v>
      </c>
    </row>
    <row r="113" spans="1:9" ht="12.75" customHeight="1">
      <c r="A113" s="175" t="s">
        <v>142</v>
      </c>
      <c r="B113" s="175"/>
      <c r="C113" s="175"/>
      <c r="D113" s="175"/>
      <c r="E113" s="175"/>
      <c r="F113" s="175"/>
      <c r="G113" s="15">
        <v>105</v>
      </c>
      <c r="H113" s="43">
        <v>26269</v>
      </c>
      <c r="I113" s="43">
        <v>0</v>
      </c>
    </row>
    <row r="114" spans="1:9" ht="12.75" customHeight="1">
      <c r="A114" s="175" t="s">
        <v>143</v>
      </c>
      <c r="B114" s="175"/>
      <c r="C114" s="175"/>
      <c r="D114" s="175"/>
      <c r="E114" s="175"/>
      <c r="F114" s="175"/>
      <c r="G114" s="15">
        <v>106</v>
      </c>
      <c r="H114" s="42">
        <v>0</v>
      </c>
      <c r="I114" s="42">
        <v>0</v>
      </c>
    </row>
    <row r="115" spans="1:9" ht="12.75" customHeight="1">
      <c r="A115" s="175" t="s">
        <v>144</v>
      </c>
      <c r="B115" s="175"/>
      <c r="C115" s="175"/>
      <c r="D115" s="175"/>
      <c r="E115" s="175"/>
      <c r="F115" s="175"/>
      <c r="G115" s="15">
        <v>107</v>
      </c>
      <c r="H115" s="56">
        <v>0</v>
      </c>
      <c r="I115" s="56">
        <v>0</v>
      </c>
    </row>
    <row r="116" spans="1:9" ht="12.75" customHeight="1">
      <c r="A116" s="175" t="s">
        <v>145</v>
      </c>
      <c r="B116" s="175"/>
      <c r="C116" s="175"/>
      <c r="D116" s="175"/>
      <c r="E116" s="175"/>
      <c r="F116" s="175"/>
      <c r="G116" s="15">
        <v>108</v>
      </c>
      <c r="H116" s="56">
        <v>330091</v>
      </c>
      <c r="I116" s="56">
        <v>317674</v>
      </c>
    </row>
    <row r="117" spans="1:9" ht="12.75" customHeight="1">
      <c r="A117" s="177" t="s">
        <v>387</v>
      </c>
      <c r="B117" s="178"/>
      <c r="C117" s="178"/>
      <c r="D117" s="178"/>
      <c r="E117" s="178"/>
      <c r="F117" s="178"/>
      <c r="G117" s="16">
        <v>109</v>
      </c>
      <c r="H117" s="57">
        <f>SUM(H118:H131)</f>
        <v>10359991</v>
      </c>
      <c r="I117" s="57">
        <f>SUM(I118:I131)</f>
        <v>9761631</v>
      </c>
    </row>
    <row r="118" spans="1:9" ht="12.75" customHeight="1">
      <c r="A118" s="175" t="s">
        <v>146</v>
      </c>
      <c r="B118" s="175"/>
      <c r="C118" s="175"/>
      <c r="D118" s="175"/>
      <c r="E118" s="175"/>
      <c r="F118" s="175"/>
      <c r="G118" s="15">
        <v>110</v>
      </c>
      <c r="H118" s="42">
        <v>51081</v>
      </c>
      <c r="I118" s="42">
        <v>30041</v>
      </c>
    </row>
    <row r="119" spans="1:9" ht="12.75" customHeight="1">
      <c r="A119" s="175" t="s">
        <v>147</v>
      </c>
      <c r="B119" s="175"/>
      <c r="C119" s="175"/>
      <c r="D119" s="175"/>
      <c r="E119" s="175"/>
      <c r="F119" s="175"/>
      <c r="G119" s="15">
        <v>111</v>
      </c>
      <c r="H119" s="42">
        <v>170709</v>
      </c>
      <c r="I119" s="42">
        <v>208784</v>
      </c>
    </row>
    <row r="120" spans="1:9" ht="21.6" customHeight="1">
      <c r="A120" s="175" t="s">
        <v>148</v>
      </c>
      <c r="B120" s="175"/>
      <c r="C120" s="175"/>
      <c r="D120" s="175"/>
      <c r="E120" s="175"/>
      <c r="F120" s="175"/>
      <c r="G120" s="15">
        <v>112</v>
      </c>
      <c r="H120" s="42">
        <v>412055</v>
      </c>
      <c r="I120" s="42">
        <v>416840</v>
      </c>
    </row>
    <row r="121" spans="1:9" ht="25.9" customHeight="1">
      <c r="A121" s="175" t="s">
        <v>149</v>
      </c>
      <c r="B121" s="175"/>
      <c r="C121" s="175"/>
      <c r="D121" s="175"/>
      <c r="E121" s="175"/>
      <c r="F121" s="175"/>
      <c r="G121" s="15">
        <v>113</v>
      </c>
      <c r="H121" s="42">
        <v>0</v>
      </c>
      <c r="I121" s="42">
        <v>0</v>
      </c>
    </row>
    <row r="122" spans="1:9" ht="12.75" customHeight="1">
      <c r="A122" s="175" t="s">
        <v>150</v>
      </c>
      <c r="B122" s="175"/>
      <c r="C122" s="175"/>
      <c r="D122" s="175"/>
      <c r="E122" s="175"/>
      <c r="F122" s="175"/>
      <c r="G122" s="15">
        <v>114</v>
      </c>
      <c r="H122" s="42">
        <v>3261576</v>
      </c>
      <c r="I122" s="42">
        <v>1968700</v>
      </c>
    </row>
    <row r="123" spans="1:9" ht="12.75" customHeight="1">
      <c r="A123" s="175" t="s">
        <v>151</v>
      </c>
      <c r="B123" s="175"/>
      <c r="C123" s="175"/>
      <c r="D123" s="175"/>
      <c r="E123" s="175"/>
      <c r="F123" s="175"/>
      <c r="G123" s="15">
        <v>115</v>
      </c>
      <c r="H123" s="42">
        <v>9242</v>
      </c>
      <c r="I123" s="42">
        <v>0</v>
      </c>
    </row>
    <row r="124" spans="1:9" ht="12.75" customHeight="1">
      <c r="A124" s="175" t="s">
        <v>152</v>
      </c>
      <c r="B124" s="175"/>
      <c r="C124" s="175"/>
      <c r="D124" s="175"/>
      <c r="E124" s="175"/>
      <c r="F124" s="175"/>
      <c r="G124" s="15">
        <v>116</v>
      </c>
      <c r="H124" s="42">
        <v>783334</v>
      </c>
      <c r="I124" s="42">
        <v>776494</v>
      </c>
    </row>
    <row r="125" spans="1:9" ht="12.75" customHeight="1">
      <c r="A125" s="175" t="s">
        <v>153</v>
      </c>
      <c r="B125" s="175"/>
      <c r="C125" s="175"/>
      <c r="D125" s="175"/>
      <c r="E125" s="175"/>
      <c r="F125" s="175"/>
      <c r="G125" s="15">
        <v>117</v>
      </c>
      <c r="H125" s="42">
        <v>2849204</v>
      </c>
      <c r="I125" s="42">
        <v>3897723</v>
      </c>
    </row>
    <row r="126" spans="1:9">
      <c r="A126" s="175" t="s">
        <v>154</v>
      </c>
      <c r="B126" s="175"/>
      <c r="C126" s="175"/>
      <c r="D126" s="175"/>
      <c r="E126" s="175"/>
      <c r="F126" s="175"/>
      <c r="G126" s="15">
        <v>118</v>
      </c>
      <c r="H126" s="42">
        <v>91004</v>
      </c>
      <c r="I126" s="42">
        <v>0</v>
      </c>
    </row>
    <row r="127" spans="1:9">
      <c r="A127" s="175" t="s">
        <v>155</v>
      </c>
      <c r="B127" s="175"/>
      <c r="C127" s="175"/>
      <c r="D127" s="175"/>
      <c r="E127" s="175"/>
      <c r="F127" s="175"/>
      <c r="G127" s="15">
        <v>119</v>
      </c>
      <c r="H127" s="42">
        <v>817421</v>
      </c>
      <c r="I127" s="42">
        <v>721505</v>
      </c>
    </row>
    <row r="128" spans="1:9">
      <c r="A128" s="175" t="s">
        <v>156</v>
      </c>
      <c r="B128" s="175"/>
      <c r="C128" s="175"/>
      <c r="D128" s="175"/>
      <c r="E128" s="175"/>
      <c r="F128" s="175"/>
      <c r="G128" s="15">
        <v>120</v>
      </c>
      <c r="H128" s="42">
        <v>1498147</v>
      </c>
      <c r="I128" s="42">
        <v>1411022</v>
      </c>
    </row>
    <row r="129" spans="1:9">
      <c r="A129" s="175" t="s">
        <v>157</v>
      </c>
      <c r="B129" s="175"/>
      <c r="C129" s="175"/>
      <c r="D129" s="175"/>
      <c r="E129" s="175"/>
      <c r="F129" s="175"/>
      <c r="G129" s="15">
        <v>121</v>
      </c>
      <c r="H129" s="42">
        <v>0</v>
      </c>
      <c r="I129" s="42">
        <v>0</v>
      </c>
    </row>
    <row r="130" spans="1:9">
      <c r="A130" s="175" t="s">
        <v>158</v>
      </c>
      <c r="B130" s="175"/>
      <c r="C130" s="175"/>
      <c r="D130" s="175"/>
      <c r="E130" s="175"/>
      <c r="F130" s="175"/>
      <c r="G130" s="15">
        <v>122</v>
      </c>
      <c r="H130" s="56">
        <v>0</v>
      </c>
      <c r="I130" s="56">
        <v>0</v>
      </c>
    </row>
    <row r="131" spans="1:9">
      <c r="A131" s="175" t="s">
        <v>159</v>
      </c>
      <c r="B131" s="175"/>
      <c r="C131" s="175"/>
      <c r="D131" s="175"/>
      <c r="E131" s="175"/>
      <c r="F131" s="175"/>
      <c r="G131" s="15">
        <v>123</v>
      </c>
      <c r="H131" s="56">
        <v>416218</v>
      </c>
      <c r="I131" s="56">
        <v>330522</v>
      </c>
    </row>
    <row r="132" spans="1:9" ht="22.15" customHeight="1">
      <c r="A132" s="176" t="s">
        <v>160</v>
      </c>
      <c r="B132" s="176"/>
      <c r="C132" s="176"/>
      <c r="D132" s="176"/>
      <c r="E132" s="176"/>
      <c r="F132" s="176"/>
      <c r="G132" s="15">
        <v>124</v>
      </c>
      <c r="H132" s="56">
        <f>416055</f>
        <v>416055</v>
      </c>
      <c r="I132" s="56">
        <v>534392</v>
      </c>
    </row>
    <row r="133" spans="1:9">
      <c r="A133" s="177" t="s">
        <v>388</v>
      </c>
      <c r="B133" s="178"/>
      <c r="C133" s="178"/>
      <c r="D133" s="178"/>
      <c r="E133" s="178"/>
      <c r="F133" s="178"/>
      <c r="G133" s="16">
        <v>125</v>
      </c>
      <c r="H133" s="57">
        <f>H75+H98+H105+H117+H132</f>
        <v>19650195</v>
      </c>
      <c r="I133" s="57">
        <f>I75+I98+I105+I117+I132</f>
        <v>18787101</v>
      </c>
    </row>
    <row r="134" spans="1:9">
      <c r="A134" s="179" t="s">
        <v>161</v>
      </c>
      <c r="B134" s="179"/>
      <c r="C134" s="179"/>
      <c r="D134" s="179"/>
      <c r="E134" s="179"/>
      <c r="F134" s="179"/>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39370078740157483" right="0.39370078740157483"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view="pageBreakPreview" topLeftCell="D1" zoomScaleNormal="100" zoomScaleSheetLayoutView="100" workbookViewId="0">
      <selection activeCell="A2" sqref="A2:I2"/>
    </sheetView>
  </sheetViews>
  <sheetFormatPr defaultRowHeight="12.75"/>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c r="A1" s="248" t="s">
        <v>162</v>
      </c>
      <c r="B1" s="201"/>
      <c r="C1" s="201"/>
      <c r="D1" s="201"/>
      <c r="E1" s="201"/>
      <c r="F1" s="201"/>
      <c r="G1" s="201"/>
      <c r="H1" s="201"/>
      <c r="I1" s="201"/>
    </row>
    <row r="2" spans="1:9">
      <c r="A2" s="247" t="s">
        <v>514</v>
      </c>
      <c r="B2" s="203"/>
      <c r="C2" s="203"/>
      <c r="D2" s="203"/>
      <c r="E2" s="203"/>
      <c r="F2" s="203"/>
      <c r="G2" s="203"/>
      <c r="H2" s="203"/>
      <c r="I2" s="203"/>
    </row>
    <row r="3" spans="1:9">
      <c r="A3" s="236" t="s">
        <v>491</v>
      </c>
      <c r="B3" s="237"/>
      <c r="C3" s="237"/>
      <c r="D3" s="237"/>
      <c r="E3" s="237"/>
      <c r="F3" s="237"/>
      <c r="G3" s="237"/>
      <c r="H3" s="237"/>
      <c r="I3" s="237"/>
    </row>
    <row r="4" spans="1:9">
      <c r="A4" s="246" t="str">
        <f>'Balance sheet'!A4</f>
        <v xml:space="preserve">Submitter: INSTITUT IGH d.d. </v>
      </c>
      <c r="B4" s="209"/>
      <c r="C4" s="209"/>
      <c r="D4" s="209"/>
      <c r="E4" s="209"/>
      <c r="F4" s="209"/>
      <c r="G4" s="209"/>
      <c r="H4" s="209"/>
      <c r="I4" s="210"/>
    </row>
    <row r="5" spans="1:9" ht="24" thickBot="1">
      <c r="A5" s="244" t="s">
        <v>163</v>
      </c>
      <c r="B5" s="215"/>
      <c r="C5" s="215"/>
      <c r="D5" s="215"/>
      <c r="E5" s="215"/>
      <c r="F5" s="216"/>
      <c r="G5" s="11" t="s">
        <v>164</v>
      </c>
      <c r="H5" s="44" t="s">
        <v>165</v>
      </c>
      <c r="I5" s="44" t="s">
        <v>166</v>
      </c>
    </row>
    <row r="6" spans="1:9">
      <c r="A6" s="245">
        <v>1</v>
      </c>
      <c r="B6" s="212"/>
      <c r="C6" s="212"/>
      <c r="D6" s="212"/>
      <c r="E6" s="212"/>
      <c r="F6" s="213"/>
      <c r="G6" s="13">
        <v>2</v>
      </c>
      <c r="H6" s="19">
        <v>3</v>
      </c>
      <c r="I6" s="19">
        <v>4</v>
      </c>
    </row>
    <row r="7" spans="1:9">
      <c r="A7" s="242" t="s">
        <v>458</v>
      </c>
      <c r="B7" s="243"/>
      <c r="C7" s="243"/>
      <c r="D7" s="243"/>
      <c r="E7" s="243"/>
      <c r="F7" s="243"/>
      <c r="G7" s="23">
        <v>1</v>
      </c>
      <c r="H7" s="61">
        <f>SUM(H8:H12)</f>
        <v>27643421</v>
      </c>
      <c r="I7" s="61">
        <f>SUM(I8:I12)</f>
        <v>20676639</v>
      </c>
    </row>
    <row r="8" spans="1:9">
      <c r="A8" s="175" t="s">
        <v>167</v>
      </c>
      <c r="B8" s="175"/>
      <c r="C8" s="175"/>
      <c r="D8" s="175"/>
      <c r="E8" s="175"/>
      <c r="F8" s="175"/>
      <c r="G8" s="15">
        <v>2</v>
      </c>
      <c r="H8" s="56">
        <v>1885</v>
      </c>
      <c r="I8" s="56">
        <v>796</v>
      </c>
    </row>
    <row r="9" spans="1:9">
      <c r="A9" s="175" t="s">
        <v>168</v>
      </c>
      <c r="B9" s="175"/>
      <c r="C9" s="175"/>
      <c r="D9" s="175"/>
      <c r="E9" s="175"/>
      <c r="F9" s="175"/>
      <c r="G9" s="15">
        <v>3</v>
      </c>
      <c r="H9" s="56">
        <v>16305125</v>
      </c>
      <c r="I9" s="56">
        <v>17432577</v>
      </c>
    </row>
    <row r="10" spans="1:9">
      <c r="A10" s="175" t="s">
        <v>169</v>
      </c>
      <c r="B10" s="175"/>
      <c r="C10" s="175"/>
      <c r="D10" s="175"/>
      <c r="E10" s="175"/>
      <c r="F10" s="175"/>
      <c r="G10" s="15">
        <v>4</v>
      </c>
      <c r="H10" s="56">
        <v>24376</v>
      </c>
      <c r="I10" s="56">
        <v>0</v>
      </c>
    </row>
    <row r="11" spans="1:9">
      <c r="A11" s="175" t="s">
        <v>170</v>
      </c>
      <c r="B11" s="175"/>
      <c r="C11" s="175"/>
      <c r="D11" s="175"/>
      <c r="E11" s="175"/>
      <c r="F11" s="175"/>
      <c r="G11" s="15">
        <v>5</v>
      </c>
      <c r="H11" s="56">
        <v>386474</v>
      </c>
      <c r="I11" s="56">
        <v>24126</v>
      </c>
    </row>
    <row r="12" spans="1:9">
      <c r="A12" s="175" t="s">
        <v>171</v>
      </c>
      <c r="B12" s="175"/>
      <c r="C12" s="175"/>
      <c r="D12" s="175"/>
      <c r="E12" s="175"/>
      <c r="F12" s="175"/>
      <c r="G12" s="15">
        <v>6</v>
      </c>
      <c r="H12" s="56">
        <f>7894114+3031447</f>
        <v>10925561</v>
      </c>
      <c r="I12" s="56">
        <v>3219140</v>
      </c>
    </row>
    <row r="13" spans="1:9" ht="22.15" customHeight="1">
      <c r="A13" s="177" t="s">
        <v>459</v>
      </c>
      <c r="B13" s="178"/>
      <c r="C13" s="178"/>
      <c r="D13" s="178"/>
      <c r="E13" s="178"/>
      <c r="F13" s="178"/>
      <c r="G13" s="16">
        <v>7</v>
      </c>
      <c r="H13" s="57">
        <f>H14+H15+H19+H23+H24+H25+H28+H35</f>
        <v>20904577</v>
      </c>
      <c r="I13" s="57">
        <f>I14+I15+I19+I23+I24+I25+I28+I35</f>
        <v>19166838</v>
      </c>
    </row>
    <row r="14" spans="1:9">
      <c r="A14" s="175" t="s">
        <v>172</v>
      </c>
      <c r="B14" s="175"/>
      <c r="C14" s="175"/>
      <c r="D14" s="175"/>
      <c r="E14" s="175"/>
      <c r="F14" s="175"/>
      <c r="G14" s="15">
        <v>8</v>
      </c>
      <c r="H14" s="56">
        <v>0</v>
      </c>
      <c r="I14" s="56">
        <v>0</v>
      </c>
    </row>
    <row r="15" spans="1:9">
      <c r="A15" s="235" t="s">
        <v>460</v>
      </c>
      <c r="B15" s="235"/>
      <c r="C15" s="235"/>
      <c r="D15" s="235"/>
      <c r="E15" s="235"/>
      <c r="F15" s="235"/>
      <c r="G15" s="16">
        <v>9</v>
      </c>
      <c r="H15" s="57">
        <f>SUM(H16:H18)</f>
        <v>5591016</v>
      </c>
      <c r="I15" s="57">
        <f>SUM(I16:I18)</f>
        <v>5190971</v>
      </c>
    </row>
    <row r="16" spans="1:9">
      <c r="A16" s="234" t="s">
        <v>173</v>
      </c>
      <c r="B16" s="234"/>
      <c r="C16" s="234"/>
      <c r="D16" s="234"/>
      <c r="E16" s="234"/>
      <c r="F16" s="234"/>
      <c r="G16" s="15">
        <v>10</v>
      </c>
      <c r="H16" s="56">
        <v>719572</v>
      </c>
      <c r="I16" s="56">
        <v>647936</v>
      </c>
    </row>
    <row r="17" spans="1:9">
      <c r="A17" s="234" t="s">
        <v>174</v>
      </c>
      <c r="B17" s="234"/>
      <c r="C17" s="234"/>
      <c r="D17" s="234"/>
      <c r="E17" s="234"/>
      <c r="F17" s="234"/>
      <c r="G17" s="15">
        <v>11</v>
      </c>
      <c r="H17" s="56">
        <v>0</v>
      </c>
      <c r="I17" s="56">
        <v>0</v>
      </c>
    </row>
    <row r="18" spans="1:9">
      <c r="A18" s="234" t="s">
        <v>175</v>
      </c>
      <c r="B18" s="234"/>
      <c r="C18" s="234"/>
      <c r="D18" s="234"/>
      <c r="E18" s="234"/>
      <c r="F18" s="234"/>
      <c r="G18" s="15">
        <v>12</v>
      </c>
      <c r="H18" s="56">
        <v>4871444</v>
      </c>
      <c r="I18" s="56">
        <v>4543035</v>
      </c>
    </row>
    <row r="19" spans="1:9">
      <c r="A19" s="235" t="s">
        <v>461</v>
      </c>
      <c r="B19" s="235"/>
      <c r="C19" s="235"/>
      <c r="D19" s="235"/>
      <c r="E19" s="235"/>
      <c r="F19" s="235"/>
      <c r="G19" s="16">
        <v>13</v>
      </c>
      <c r="H19" s="57">
        <f>SUM(H20:H22)</f>
        <v>10657593</v>
      </c>
      <c r="I19" s="57">
        <f>SUM(I20:I22)</f>
        <v>10749567</v>
      </c>
    </row>
    <row r="20" spans="1:9">
      <c r="A20" s="234" t="s">
        <v>176</v>
      </c>
      <c r="B20" s="234"/>
      <c r="C20" s="234"/>
      <c r="D20" s="234"/>
      <c r="E20" s="234"/>
      <c r="F20" s="234"/>
      <c r="G20" s="15">
        <v>14</v>
      </c>
      <c r="H20" s="56">
        <f>9317544-2484091</f>
        <v>6833453</v>
      </c>
      <c r="I20" s="56">
        <v>6819829</v>
      </c>
    </row>
    <row r="21" spans="1:9">
      <c r="A21" s="234" t="s">
        <v>177</v>
      </c>
      <c r="B21" s="234"/>
      <c r="C21" s="234"/>
      <c r="D21" s="234"/>
      <c r="E21" s="234"/>
      <c r="F21" s="234"/>
      <c r="G21" s="15">
        <v>15</v>
      </c>
      <c r="H21" s="56">
        <f>66170+2484091</f>
        <v>2550261</v>
      </c>
      <c r="I21" s="56">
        <v>2625793</v>
      </c>
    </row>
    <row r="22" spans="1:9">
      <c r="A22" s="234" t="s">
        <v>178</v>
      </c>
      <c r="B22" s="234"/>
      <c r="C22" s="234"/>
      <c r="D22" s="234"/>
      <c r="E22" s="234"/>
      <c r="F22" s="234"/>
      <c r="G22" s="15">
        <v>16</v>
      </c>
      <c r="H22" s="56">
        <v>1273879</v>
      </c>
      <c r="I22" s="56">
        <v>1303945</v>
      </c>
    </row>
    <row r="23" spans="1:9">
      <c r="A23" s="175" t="s">
        <v>179</v>
      </c>
      <c r="B23" s="175"/>
      <c r="C23" s="175"/>
      <c r="D23" s="175"/>
      <c r="E23" s="175"/>
      <c r="F23" s="175"/>
      <c r="G23" s="15">
        <v>17</v>
      </c>
      <c r="H23" s="56">
        <v>2194341</v>
      </c>
      <c r="I23" s="56">
        <v>2029349</v>
      </c>
    </row>
    <row r="24" spans="1:9">
      <c r="A24" s="175" t="s">
        <v>180</v>
      </c>
      <c r="B24" s="175"/>
      <c r="C24" s="175"/>
      <c r="D24" s="175"/>
      <c r="E24" s="175"/>
      <c r="F24" s="175"/>
      <c r="G24" s="15">
        <v>18</v>
      </c>
      <c r="H24" s="56">
        <v>534079</v>
      </c>
      <c r="I24" s="56">
        <v>713434</v>
      </c>
    </row>
    <row r="25" spans="1:9">
      <c r="A25" s="235" t="s">
        <v>462</v>
      </c>
      <c r="B25" s="235"/>
      <c r="C25" s="235"/>
      <c r="D25" s="235"/>
      <c r="E25" s="235"/>
      <c r="F25" s="235"/>
      <c r="G25" s="16">
        <v>19</v>
      </c>
      <c r="H25" s="57">
        <f>H26+H27</f>
        <v>441359</v>
      </c>
      <c r="I25" s="57">
        <f>I26+I27</f>
        <v>459328</v>
      </c>
    </row>
    <row r="26" spans="1:9">
      <c r="A26" s="234" t="s">
        <v>181</v>
      </c>
      <c r="B26" s="234"/>
      <c r="C26" s="234"/>
      <c r="D26" s="234"/>
      <c r="E26" s="234"/>
      <c r="F26" s="234"/>
      <c r="G26" s="15">
        <v>20</v>
      </c>
      <c r="H26" s="56">
        <v>0</v>
      </c>
      <c r="I26" s="56">
        <v>256525</v>
      </c>
    </row>
    <row r="27" spans="1:9">
      <c r="A27" s="234" t="s">
        <v>182</v>
      </c>
      <c r="B27" s="234"/>
      <c r="C27" s="234"/>
      <c r="D27" s="234"/>
      <c r="E27" s="234"/>
      <c r="F27" s="234"/>
      <c r="G27" s="15">
        <v>21</v>
      </c>
      <c r="H27" s="56">
        <v>441359</v>
      </c>
      <c r="I27" s="56">
        <v>202803</v>
      </c>
    </row>
    <row r="28" spans="1:9">
      <c r="A28" s="235" t="s">
        <v>463</v>
      </c>
      <c r="B28" s="235"/>
      <c r="C28" s="235"/>
      <c r="D28" s="235"/>
      <c r="E28" s="235"/>
      <c r="F28" s="235"/>
      <c r="G28" s="16">
        <v>22</v>
      </c>
      <c r="H28" s="57">
        <f>SUM(H29:H34)</f>
        <v>420236</v>
      </c>
      <c r="I28" s="57">
        <f>SUM(I29:I34)</f>
        <v>1490</v>
      </c>
    </row>
    <row r="29" spans="1:9">
      <c r="A29" s="234" t="s">
        <v>183</v>
      </c>
      <c r="B29" s="234"/>
      <c r="C29" s="234"/>
      <c r="D29" s="234"/>
      <c r="E29" s="234"/>
      <c r="F29" s="234"/>
      <c r="G29" s="15">
        <v>23</v>
      </c>
      <c r="H29" s="56">
        <v>420236</v>
      </c>
      <c r="I29" s="56">
        <v>1490</v>
      </c>
    </row>
    <row r="30" spans="1:9">
      <c r="A30" s="234" t="s">
        <v>184</v>
      </c>
      <c r="B30" s="234"/>
      <c r="C30" s="234"/>
      <c r="D30" s="234"/>
      <c r="E30" s="234"/>
      <c r="F30" s="234"/>
      <c r="G30" s="15">
        <v>24</v>
      </c>
      <c r="H30" s="56">
        <v>0</v>
      </c>
      <c r="I30" s="56">
        <v>0</v>
      </c>
    </row>
    <row r="31" spans="1:9">
      <c r="A31" s="234" t="s">
        <v>185</v>
      </c>
      <c r="B31" s="234"/>
      <c r="C31" s="234"/>
      <c r="D31" s="234"/>
      <c r="E31" s="234"/>
      <c r="F31" s="234"/>
      <c r="G31" s="15">
        <v>25</v>
      </c>
      <c r="H31" s="56">
        <v>0</v>
      </c>
      <c r="I31" s="56">
        <v>0</v>
      </c>
    </row>
    <row r="32" spans="1:9">
      <c r="A32" s="234" t="s">
        <v>186</v>
      </c>
      <c r="B32" s="234"/>
      <c r="C32" s="234"/>
      <c r="D32" s="234"/>
      <c r="E32" s="234"/>
      <c r="F32" s="234"/>
      <c r="G32" s="15">
        <v>26</v>
      </c>
      <c r="H32" s="56">
        <v>0</v>
      </c>
      <c r="I32" s="56">
        <v>0</v>
      </c>
    </row>
    <row r="33" spans="1:9">
      <c r="A33" s="234" t="s">
        <v>187</v>
      </c>
      <c r="B33" s="234"/>
      <c r="C33" s="234"/>
      <c r="D33" s="234"/>
      <c r="E33" s="234"/>
      <c r="F33" s="234"/>
      <c r="G33" s="15">
        <v>27</v>
      </c>
      <c r="H33" s="56">
        <v>0</v>
      </c>
      <c r="I33" s="56">
        <v>0</v>
      </c>
    </row>
    <row r="34" spans="1:9">
      <c r="A34" s="234" t="s">
        <v>188</v>
      </c>
      <c r="B34" s="234"/>
      <c r="C34" s="234"/>
      <c r="D34" s="234"/>
      <c r="E34" s="234"/>
      <c r="F34" s="234"/>
      <c r="G34" s="15">
        <v>28</v>
      </c>
      <c r="H34" s="56">
        <v>0</v>
      </c>
      <c r="I34" s="56">
        <v>0</v>
      </c>
    </row>
    <row r="35" spans="1:9">
      <c r="A35" s="175" t="s">
        <v>189</v>
      </c>
      <c r="B35" s="175"/>
      <c r="C35" s="175"/>
      <c r="D35" s="175"/>
      <c r="E35" s="175"/>
      <c r="F35" s="175"/>
      <c r="G35" s="15">
        <v>29</v>
      </c>
      <c r="H35" s="56">
        <v>1065953</v>
      </c>
      <c r="I35" s="56">
        <v>22699</v>
      </c>
    </row>
    <row r="36" spans="1:9">
      <c r="A36" s="177" t="s">
        <v>464</v>
      </c>
      <c r="B36" s="178"/>
      <c r="C36" s="178"/>
      <c r="D36" s="178"/>
      <c r="E36" s="178"/>
      <c r="F36" s="178"/>
      <c r="G36" s="16">
        <v>30</v>
      </c>
      <c r="H36" s="57">
        <f>SUM(H37:H46)</f>
        <v>310947</v>
      </c>
      <c r="I36" s="57">
        <f>SUM(I37:I46)</f>
        <v>89692</v>
      </c>
    </row>
    <row r="37" spans="1:9" ht="27.6" customHeight="1">
      <c r="A37" s="175" t="s">
        <v>190</v>
      </c>
      <c r="B37" s="175"/>
      <c r="C37" s="175"/>
      <c r="D37" s="175"/>
      <c r="E37" s="175"/>
      <c r="F37" s="175"/>
      <c r="G37" s="15">
        <v>31</v>
      </c>
      <c r="H37" s="56">
        <v>0</v>
      </c>
      <c r="I37" s="56">
        <v>0</v>
      </c>
    </row>
    <row r="38" spans="1:9" ht="25.15" customHeight="1">
      <c r="A38" s="175" t="s">
        <v>191</v>
      </c>
      <c r="B38" s="175"/>
      <c r="C38" s="175"/>
      <c r="D38" s="175"/>
      <c r="E38" s="175"/>
      <c r="F38" s="175"/>
      <c r="G38" s="15">
        <v>32</v>
      </c>
      <c r="H38" s="56">
        <v>0</v>
      </c>
      <c r="I38" s="56">
        <v>0</v>
      </c>
    </row>
    <row r="39" spans="1:9" ht="28.15" customHeight="1">
      <c r="A39" s="175" t="s">
        <v>192</v>
      </c>
      <c r="B39" s="175"/>
      <c r="C39" s="175"/>
      <c r="D39" s="175"/>
      <c r="E39" s="175"/>
      <c r="F39" s="175"/>
      <c r="G39" s="15">
        <v>33</v>
      </c>
      <c r="H39" s="56">
        <v>0</v>
      </c>
      <c r="I39" s="56">
        <v>0</v>
      </c>
    </row>
    <row r="40" spans="1:9" ht="28.15" customHeight="1">
      <c r="A40" s="175" t="s">
        <v>193</v>
      </c>
      <c r="B40" s="175"/>
      <c r="C40" s="175"/>
      <c r="D40" s="175"/>
      <c r="E40" s="175"/>
      <c r="F40" s="175"/>
      <c r="G40" s="15">
        <v>34</v>
      </c>
      <c r="H40" s="56">
        <v>0</v>
      </c>
      <c r="I40" s="56">
        <v>0</v>
      </c>
    </row>
    <row r="41" spans="1:9" ht="22.9" customHeight="1">
      <c r="A41" s="175" t="s">
        <v>194</v>
      </c>
      <c r="B41" s="175"/>
      <c r="C41" s="175"/>
      <c r="D41" s="175"/>
      <c r="E41" s="175"/>
      <c r="F41" s="175"/>
      <c r="G41" s="15">
        <v>35</v>
      </c>
      <c r="H41" s="56">
        <v>46892</v>
      </c>
      <c r="I41" s="56">
        <v>18094</v>
      </c>
    </row>
    <row r="42" spans="1:9">
      <c r="A42" s="175" t="s">
        <v>195</v>
      </c>
      <c r="B42" s="175"/>
      <c r="C42" s="175"/>
      <c r="D42" s="175"/>
      <c r="E42" s="175"/>
      <c r="F42" s="175"/>
      <c r="G42" s="15">
        <v>36</v>
      </c>
      <c r="H42" s="56">
        <v>0</v>
      </c>
      <c r="I42" s="56">
        <v>0</v>
      </c>
    </row>
    <row r="43" spans="1:9">
      <c r="A43" s="175" t="s">
        <v>196</v>
      </c>
      <c r="B43" s="175"/>
      <c r="C43" s="175"/>
      <c r="D43" s="175"/>
      <c r="E43" s="175"/>
      <c r="F43" s="175"/>
      <c r="G43" s="15">
        <v>37</v>
      </c>
      <c r="H43" s="56">
        <v>1881</v>
      </c>
      <c r="I43" s="56">
        <v>756</v>
      </c>
    </row>
    <row r="44" spans="1:9">
      <c r="A44" s="175" t="s">
        <v>197</v>
      </c>
      <c r="B44" s="175"/>
      <c r="C44" s="175"/>
      <c r="D44" s="175"/>
      <c r="E44" s="175"/>
      <c r="F44" s="175"/>
      <c r="G44" s="15">
        <v>38</v>
      </c>
      <c r="H44" s="56">
        <v>242356</v>
      </c>
      <c r="I44" s="56">
        <v>40413</v>
      </c>
    </row>
    <row r="45" spans="1:9">
      <c r="A45" s="175" t="s">
        <v>198</v>
      </c>
      <c r="B45" s="175"/>
      <c r="C45" s="175"/>
      <c r="D45" s="175"/>
      <c r="E45" s="175"/>
      <c r="F45" s="175"/>
      <c r="G45" s="15">
        <v>39</v>
      </c>
      <c r="H45" s="56">
        <v>0</v>
      </c>
      <c r="I45" s="56">
        <v>0</v>
      </c>
    </row>
    <row r="46" spans="1:9">
      <c r="A46" s="175" t="s">
        <v>199</v>
      </c>
      <c r="B46" s="175"/>
      <c r="C46" s="175"/>
      <c r="D46" s="175"/>
      <c r="E46" s="175"/>
      <c r="F46" s="175"/>
      <c r="G46" s="15">
        <v>40</v>
      </c>
      <c r="H46" s="56">
        <v>19818</v>
      </c>
      <c r="I46" s="56">
        <v>30429</v>
      </c>
    </row>
    <row r="47" spans="1:9">
      <c r="A47" s="177" t="s">
        <v>465</v>
      </c>
      <c r="B47" s="178"/>
      <c r="C47" s="178"/>
      <c r="D47" s="178"/>
      <c r="E47" s="178"/>
      <c r="F47" s="178"/>
      <c r="G47" s="16">
        <v>41</v>
      </c>
      <c r="H47" s="57">
        <f>SUM(H48:H54)</f>
        <v>1980667</v>
      </c>
      <c r="I47" s="57">
        <f>SUM(I48:I54)</f>
        <v>484926</v>
      </c>
    </row>
    <row r="48" spans="1:9" ht="23.45" customHeight="1">
      <c r="A48" s="175" t="s">
        <v>200</v>
      </c>
      <c r="B48" s="175"/>
      <c r="C48" s="175"/>
      <c r="D48" s="175"/>
      <c r="E48" s="175"/>
      <c r="F48" s="175"/>
      <c r="G48" s="15">
        <v>42</v>
      </c>
      <c r="H48" s="56">
        <v>335</v>
      </c>
      <c r="I48" s="56">
        <v>0</v>
      </c>
    </row>
    <row r="49" spans="1:9" ht="22.15" customHeight="1">
      <c r="A49" s="232" t="s">
        <v>201</v>
      </c>
      <c r="B49" s="232"/>
      <c r="C49" s="232"/>
      <c r="D49" s="232"/>
      <c r="E49" s="232"/>
      <c r="F49" s="232"/>
      <c r="G49" s="15">
        <v>43</v>
      </c>
      <c r="H49" s="56">
        <v>6263</v>
      </c>
      <c r="I49" s="56">
        <v>0</v>
      </c>
    </row>
    <row r="50" spans="1:9">
      <c r="A50" s="232" t="s">
        <v>202</v>
      </c>
      <c r="B50" s="232"/>
      <c r="C50" s="232"/>
      <c r="D50" s="232"/>
      <c r="E50" s="232"/>
      <c r="F50" s="232"/>
      <c r="G50" s="15">
        <v>44</v>
      </c>
      <c r="H50" s="56">
        <v>673409</v>
      </c>
      <c r="I50" s="56">
        <v>239223</v>
      </c>
    </row>
    <row r="51" spans="1:9">
      <c r="A51" s="232" t="s">
        <v>203</v>
      </c>
      <c r="B51" s="232"/>
      <c r="C51" s="232"/>
      <c r="D51" s="232"/>
      <c r="E51" s="232"/>
      <c r="F51" s="232"/>
      <c r="G51" s="15">
        <v>45</v>
      </c>
      <c r="H51" s="56">
        <v>245089</v>
      </c>
      <c r="I51" s="56">
        <v>129632</v>
      </c>
    </row>
    <row r="52" spans="1:9">
      <c r="A52" s="232" t="s">
        <v>204</v>
      </c>
      <c r="B52" s="232"/>
      <c r="C52" s="232"/>
      <c r="D52" s="232"/>
      <c r="E52" s="232"/>
      <c r="F52" s="232"/>
      <c r="G52" s="15">
        <v>46</v>
      </c>
      <c r="H52" s="56">
        <v>0</v>
      </c>
      <c r="I52" s="56">
        <v>0</v>
      </c>
    </row>
    <row r="53" spans="1:9">
      <c r="A53" s="232" t="s">
        <v>205</v>
      </c>
      <c r="B53" s="232"/>
      <c r="C53" s="232"/>
      <c r="D53" s="232"/>
      <c r="E53" s="232"/>
      <c r="F53" s="232"/>
      <c r="G53" s="15">
        <v>47</v>
      </c>
      <c r="H53" s="56">
        <v>1052852</v>
      </c>
      <c r="I53" s="56">
        <v>0</v>
      </c>
    </row>
    <row r="54" spans="1:9">
      <c r="A54" s="232" t="s">
        <v>206</v>
      </c>
      <c r="B54" s="232"/>
      <c r="C54" s="232"/>
      <c r="D54" s="232"/>
      <c r="E54" s="232"/>
      <c r="F54" s="232"/>
      <c r="G54" s="15">
        <v>48</v>
      </c>
      <c r="H54" s="56">
        <v>2719</v>
      </c>
      <c r="I54" s="56">
        <v>116071</v>
      </c>
    </row>
    <row r="55" spans="1:9" ht="30.6" customHeight="1">
      <c r="A55" s="176" t="s">
        <v>207</v>
      </c>
      <c r="B55" s="176"/>
      <c r="C55" s="176"/>
      <c r="D55" s="176"/>
      <c r="E55" s="176"/>
      <c r="F55" s="176"/>
      <c r="G55" s="15">
        <v>49</v>
      </c>
      <c r="H55" s="56">
        <v>0</v>
      </c>
      <c r="I55" s="56">
        <v>0</v>
      </c>
    </row>
    <row r="56" spans="1:9">
      <c r="A56" s="176" t="s">
        <v>208</v>
      </c>
      <c r="B56" s="176"/>
      <c r="C56" s="176"/>
      <c r="D56" s="176"/>
      <c r="E56" s="176"/>
      <c r="F56" s="176"/>
      <c r="G56" s="15">
        <v>50</v>
      </c>
      <c r="H56" s="56">
        <v>0</v>
      </c>
      <c r="I56" s="56">
        <v>0</v>
      </c>
    </row>
    <row r="57" spans="1:9" ht="28.9" customHeight="1">
      <c r="A57" s="176" t="s">
        <v>209</v>
      </c>
      <c r="B57" s="176"/>
      <c r="C57" s="176"/>
      <c r="D57" s="176"/>
      <c r="E57" s="176"/>
      <c r="F57" s="176"/>
      <c r="G57" s="15">
        <v>51</v>
      </c>
      <c r="H57" s="56">
        <v>0</v>
      </c>
      <c r="I57" s="56">
        <v>0</v>
      </c>
    </row>
    <row r="58" spans="1:9">
      <c r="A58" s="176" t="s">
        <v>210</v>
      </c>
      <c r="B58" s="176"/>
      <c r="C58" s="176"/>
      <c r="D58" s="176"/>
      <c r="E58" s="176"/>
      <c r="F58" s="176"/>
      <c r="G58" s="15">
        <v>52</v>
      </c>
      <c r="H58" s="56">
        <v>0</v>
      </c>
      <c r="I58" s="56">
        <v>0</v>
      </c>
    </row>
    <row r="59" spans="1:9">
      <c r="A59" s="177" t="s">
        <v>466</v>
      </c>
      <c r="B59" s="178"/>
      <c r="C59" s="178"/>
      <c r="D59" s="178"/>
      <c r="E59" s="178"/>
      <c r="F59" s="178"/>
      <c r="G59" s="16">
        <v>53</v>
      </c>
      <c r="H59" s="57">
        <f>H7+H36+H55+H56</f>
        <v>27954368</v>
      </c>
      <c r="I59" s="57">
        <f>I7+I36+I55+I56</f>
        <v>20766331</v>
      </c>
    </row>
    <row r="60" spans="1:9">
      <c r="A60" s="177" t="s">
        <v>467</v>
      </c>
      <c r="B60" s="178"/>
      <c r="C60" s="178"/>
      <c r="D60" s="178"/>
      <c r="E60" s="178"/>
      <c r="F60" s="178"/>
      <c r="G60" s="16">
        <v>54</v>
      </c>
      <c r="H60" s="57">
        <f>H13+H47+H57+H58</f>
        <v>22885244</v>
      </c>
      <c r="I60" s="57">
        <f>I13+I47+I57+I58</f>
        <v>19651764</v>
      </c>
    </row>
    <row r="61" spans="1:9">
      <c r="A61" s="177" t="s">
        <v>468</v>
      </c>
      <c r="B61" s="178"/>
      <c r="C61" s="178"/>
      <c r="D61" s="178"/>
      <c r="E61" s="178"/>
      <c r="F61" s="178"/>
      <c r="G61" s="16">
        <v>55</v>
      </c>
      <c r="H61" s="57">
        <f>H59-H60</f>
        <v>5069124</v>
      </c>
      <c r="I61" s="57">
        <f>I59-I60</f>
        <v>1114567</v>
      </c>
    </row>
    <row r="62" spans="1:9">
      <c r="A62" s="240" t="s">
        <v>469</v>
      </c>
      <c r="B62" s="240"/>
      <c r="C62" s="240"/>
      <c r="D62" s="240"/>
      <c r="E62" s="240"/>
      <c r="F62" s="240"/>
      <c r="G62" s="16">
        <v>56</v>
      </c>
      <c r="H62" s="57">
        <f>+IF((H59-H60)&gt;0,(H59-H60),0)</f>
        <v>5069124</v>
      </c>
      <c r="I62" s="57">
        <f>+IF((I59-I60)&gt;0,(I59-I60),0)</f>
        <v>1114567</v>
      </c>
    </row>
    <row r="63" spans="1:9">
      <c r="A63" s="240" t="s">
        <v>470</v>
      </c>
      <c r="B63" s="240"/>
      <c r="C63" s="240"/>
      <c r="D63" s="240"/>
      <c r="E63" s="240"/>
      <c r="F63" s="240"/>
      <c r="G63" s="16">
        <v>57</v>
      </c>
      <c r="H63" s="57">
        <f>+IF((H59-H60)&lt;0,(H59-H60),0)</f>
        <v>0</v>
      </c>
      <c r="I63" s="57">
        <f>+IF((I59-I60)&lt;0,(I59-I60),0)</f>
        <v>0</v>
      </c>
    </row>
    <row r="64" spans="1:9">
      <c r="A64" s="176" t="s">
        <v>211</v>
      </c>
      <c r="B64" s="176"/>
      <c r="C64" s="176"/>
      <c r="D64" s="176"/>
      <c r="E64" s="176"/>
      <c r="F64" s="176"/>
      <c r="G64" s="15">
        <v>58</v>
      </c>
      <c r="H64" s="56">
        <v>-1014656</v>
      </c>
      <c r="I64" s="56">
        <v>-124616</v>
      </c>
    </row>
    <row r="65" spans="1:9">
      <c r="A65" s="177" t="s">
        <v>471</v>
      </c>
      <c r="B65" s="178"/>
      <c r="C65" s="178"/>
      <c r="D65" s="178"/>
      <c r="E65" s="178"/>
      <c r="F65" s="178"/>
      <c r="G65" s="16">
        <v>59</v>
      </c>
      <c r="H65" s="57">
        <f>H61-H64</f>
        <v>6083780</v>
      </c>
      <c r="I65" s="57">
        <f>I61-I64</f>
        <v>1239183</v>
      </c>
    </row>
    <row r="66" spans="1:9">
      <c r="A66" s="240" t="s">
        <v>472</v>
      </c>
      <c r="B66" s="240"/>
      <c r="C66" s="240"/>
      <c r="D66" s="240"/>
      <c r="E66" s="240"/>
      <c r="F66" s="240"/>
      <c r="G66" s="16">
        <v>60</v>
      </c>
      <c r="H66" s="57">
        <f>+IF((H61-H64)&gt;0,(H61-H64),0)</f>
        <v>6083780</v>
      </c>
      <c r="I66" s="57">
        <f>+IF((I61-I64)&gt;0,(I61-I64),0)</f>
        <v>1239183</v>
      </c>
    </row>
    <row r="67" spans="1:9">
      <c r="A67" s="241" t="s">
        <v>473</v>
      </c>
      <c r="B67" s="241"/>
      <c r="C67" s="241"/>
      <c r="D67" s="241"/>
      <c r="E67" s="241"/>
      <c r="F67" s="241"/>
      <c r="G67" s="17">
        <v>61</v>
      </c>
      <c r="H67" s="62">
        <f>+IF((H61-H64)&lt;0,(H61-H64),0)</f>
        <v>0</v>
      </c>
      <c r="I67" s="62">
        <f>+IF((I61-I64)&lt;0,(I61-I64),0)</f>
        <v>0</v>
      </c>
    </row>
    <row r="68" spans="1:9">
      <c r="A68" s="195" t="s">
        <v>212</v>
      </c>
      <c r="B68" s="195"/>
      <c r="C68" s="195"/>
      <c r="D68" s="195"/>
      <c r="E68" s="195"/>
      <c r="F68" s="195"/>
      <c r="G68" s="238"/>
      <c r="H68" s="238"/>
      <c r="I68" s="238"/>
    </row>
    <row r="69" spans="1:9" ht="25.9" customHeight="1">
      <c r="A69" s="177" t="s">
        <v>474</v>
      </c>
      <c r="B69" s="178"/>
      <c r="C69" s="178"/>
      <c r="D69" s="178"/>
      <c r="E69" s="178"/>
      <c r="F69" s="178"/>
      <c r="G69" s="16">
        <v>62</v>
      </c>
      <c r="H69" s="57">
        <f>H70-H71</f>
        <v>0</v>
      </c>
      <c r="I69" s="57">
        <f>I70-I71</f>
        <v>0</v>
      </c>
    </row>
    <row r="70" spans="1:9">
      <c r="A70" s="232" t="s">
        <v>213</v>
      </c>
      <c r="B70" s="232"/>
      <c r="C70" s="232"/>
      <c r="D70" s="232"/>
      <c r="E70" s="232"/>
      <c r="F70" s="232"/>
      <c r="G70" s="15">
        <v>63</v>
      </c>
      <c r="H70" s="56">
        <v>0</v>
      </c>
      <c r="I70" s="56">
        <v>0</v>
      </c>
    </row>
    <row r="71" spans="1:9">
      <c r="A71" s="232" t="s">
        <v>214</v>
      </c>
      <c r="B71" s="232"/>
      <c r="C71" s="232"/>
      <c r="D71" s="232"/>
      <c r="E71" s="232"/>
      <c r="F71" s="232"/>
      <c r="G71" s="15">
        <v>64</v>
      </c>
      <c r="H71" s="56">
        <v>0</v>
      </c>
      <c r="I71" s="56">
        <v>0</v>
      </c>
    </row>
    <row r="72" spans="1:9">
      <c r="A72" s="176" t="s">
        <v>215</v>
      </c>
      <c r="B72" s="176"/>
      <c r="C72" s="176"/>
      <c r="D72" s="176"/>
      <c r="E72" s="176"/>
      <c r="F72" s="176"/>
      <c r="G72" s="15">
        <v>65</v>
      </c>
      <c r="H72" s="56">
        <v>0</v>
      </c>
      <c r="I72" s="56">
        <v>0</v>
      </c>
    </row>
    <row r="73" spans="1:9">
      <c r="A73" s="240" t="s">
        <v>475</v>
      </c>
      <c r="B73" s="240"/>
      <c r="C73" s="240"/>
      <c r="D73" s="240"/>
      <c r="E73" s="240"/>
      <c r="F73" s="240"/>
      <c r="G73" s="16">
        <v>66</v>
      </c>
      <c r="H73" s="105">
        <v>0</v>
      </c>
      <c r="I73" s="105">
        <v>0</v>
      </c>
    </row>
    <row r="74" spans="1:9">
      <c r="A74" s="241" t="s">
        <v>476</v>
      </c>
      <c r="B74" s="241"/>
      <c r="C74" s="241"/>
      <c r="D74" s="241"/>
      <c r="E74" s="241"/>
      <c r="F74" s="241"/>
      <c r="G74" s="17">
        <v>67</v>
      </c>
      <c r="H74" s="106">
        <v>0</v>
      </c>
      <c r="I74" s="106">
        <v>0</v>
      </c>
    </row>
    <row r="75" spans="1:9">
      <c r="A75" s="195" t="s">
        <v>216</v>
      </c>
      <c r="B75" s="195"/>
      <c r="C75" s="195"/>
      <c r="D75" s="195"/>
      <c r="E75" s="195"/>
      <c r="F75" s="195"/>
      <c r="G75" s="238"/>
      <c r="H75" s="238"/>
      <c r="I75" s="238"/>
    </row>
    <row r="76" spans="1:9">
      <c r="A76" s="177" t="s">
        <v>477</v>
      </c>
      <c r="B76" s="178"/>
      <c r="C76" s="178"/>
      <c r="D76" s="178"/>
      <c r="E76" s="178"/>
      <c r="F76" s="178"/>
      <c r="G76" s="16">
        <v>68</v>
      </c>
      <c r="H76" s="105">
        <v>0</v>
      </c>
      <c r="I76" s="105">
        <v>0</v>
      </c>
    </row>
    <row r="77" spans="1:9">
      <c r="A77" s="239" t="s">
        <v>478</v>
      </c>
      <c r="B77" s="239"/>
      <c r="C77" s="239"/>
      <c r="D77" s="239"/>
      <c r="E77" s="239"/>
      <c r="F77" s="239"/>
      <c r="G77" s="21">
        <v>69</v>
      </c>
      <c r="H77" s="63">
        <v>0</v>
      </c>
      <c r="I77" s="63">
        <v>0</v>
      </c>
    </row>
    <row r="78" spans="1:9">
      <c r="A78" s="239" t="s">
        <v>479</v>
      </c>
      <c r="B78" s="239"/>
      <c r="C78" s="239"/>
      <c r="D78" s="239"/>
      <c r="E78" s="239"/>
      <c r="F78" s="239"/>
      <c r="G78" s="21">
        <v>70</v>
      </c>
      <c r="H78" s="63">
        <v>0</v>
      </c>
      <c r="I78" s="63">
        <v>0</v>
      </c>
    </row>
    <row r="79" spans="1:9">
      <c r="A79" s="177" t="s">
        <v>480</v>
      </c>
      <c r="B79" s="178"/>
      <c r="C79" s="178"/>
      <c r="D79" s="178"/>
      <c r="E79" s="178"/>
      <c r="F79" s="178"/>
      <c r="G79" s="16">
        <v>71</v>
      </c>
      <c r="H79" s="105">
        <v>0</v>
      </c>
      <c r="I79" s="105">
        <v>0</v>
      </c>
    </row>
    <row r="80" spans="1:9">
      <c r="A80" s="177" t="s">
        <v>481</v>
      </c>
      <c r="B80" s="178"/>
      <c r="C80" s="178"/>
      <c r="D80" s="178"/>
      <c r="E80" s="178"/>
      <c r="F80" s="178"/>
      <c r="G80" s="16">
        <v>72</v>
      </c>
      <c r="H80" s="105">
        <v>0</v>
      </c>
      <c r="I80" s="105">
        <v>0</v>
      </c>
    </row>
    <row r="81" spans="1:9">
      <c r="A81" s="240" t="s">
        <v>482</v>
      </c>
      <c r="B81" s="240"/>
      <c r="C81" s="240"/>
      <c r="D81" s="240"/>
      <c r="E81" s="240"/>
      <c r="F81" s="240"/>
      <c r="G81" s="16">
        <v>73</v>
      </c>
      <c r="H81" s="105">
        <v>0</v>
      </c>
      <c r="I81" s="105">
        <v>0</v>
      </c>
    </row>
    <row r="82" spans="1:9">
      <c r="A82" s="241" t="s">
        <v>483</v>
      </c>
      <c r="B82" s="241"/>
      <c r="C82" s="241"/>
      <c r="D82" s="241"/>
      <c r="E82" s="241"/>
      <c r="F82" s="241"/>
      <c r="G82" s="16">
        <v>74</v>
      </c>
      <c r="H82" s="106">
        <v>0</v>
      </c>
      <c r="I82" s="106">
        <v>0</v>
      </c>
    </row>
    <row r="83" spans="1:9">
      <c r="A83" s="195" t="s">
        <v>217</v>
      </c>
      <c r="B83" s="195"/>
      <c r="C83" s="195"/>
      <c r="D83" s="195"/>
      <c r="E83" s="195"/>
      <c r="F83" s="195"/>
      <c r="G83" s="238"/>
      <c r="H83" s="238"/>
      <c r="I83" s="238"/>
    </row>
    <row r="84" spans="1:9">
      <c r="A84" s="222" t="s">
        <v>484</v>
      </c>
      <c r="B84" s="223"/>
      <c r="C84" s="223"/>
      <c r="D84" s="223"/>
      <c r="E84" s="223"/>
      <c r="F84" s="223"/>
      <c r="G84" s="16">
        <v>75</v>
      </c>
      <c r="H84" s="51">
        <f>H85+H86</f>
        <v>0</v>
      </c>
      <c r="I84" s="51">
        <f>I85+I86</f>
        <v>0</v>
      </c>
    </row>
    <row r="85" spans="1:9">
      <c r="A85" s="225" t="s">
        <v>218</v>
      </c>
      <c r="B85" s="225"/>
      <c r="C85" s="225"/>
      <c r="D85" s="225"/>
      <c r="E85" s="225"/>
      <c r="F85" s="225"/>
      <c r="G85" s="15">
        <v>76</v>
      </c>
      <c r="H85" s="50">
        <v>0</v>
      </c>
      <c r="I85" s="50">
        <v>0</v>
      </c>
    </row>
    <row r="86" spans="1:9">
      <c r="A86" s="227" t="s">
        <v>219</v>
      </c>
      <c r="B86" s="227"/>
      <c r="C86" s="227"/>
      <c r="D86" s="227"/>
      <c r="E86" s="227"/>
      <c r="F86" s="227"/>
      <c r="G86" s="18">
        <v>77</v>
      </c>
      <c r="H86" s="64">
        <v>0</v>
      </c>
      <c r="I86" s="64">
        <v>0</v>
      </c>
    </row>
    <row r="87" spans="1:9">
      <c r="A87" s="228" t="s">
        <v>220</v>
      </c>
      <c r="B87" s="228"/>
      <c r="C87" s="228"/>
      <c r="D87" s="228"/>
      <c r="E87" s="228"/>
      <c r="F87" s="228"/>
      <c r="G87" s="229"/>
      <c r="H87" s="229"/>
      <c r="I87" s="229"/>
    </row>
    <row r="88" spans="1:9">
      <c r="A88" s="230" t="s">
        <v>221</v>
      </c>
      <c r="B88" s="230"/>
      <c r="C88" s="230"/>
      <c r="D88" s="230"/>
      <c r="E88" s="230"/>
      <c r="F88" s="230"/>
      <c r="G88" s="15">
        <v>78</v>
      </c>
      <c r="H88" s="50">
        <f>H65</f>
        <v>6083780</v>
      </c>
      <c r="I88" s="50">
        <f>I65</f>
        <v>1239183</v>
      </c>
    </row>
    <row r="89" spans="1:9" ht="24.6" customHeight="1">
      <c r="A89" s="231" t="s">
        <v>485</v>
      </c>
      <c r="B89" s="231"/>
      <c r="C89" s="231"/>
      <c r="D89" s="231"/>
      <c r="E89" s="231"/>
      <c r="F89" s="231"/>
      <c r="G89" s="16">
        <v>79</v>
      </c>
      <c r="H89" s="51">
        <f>H90+H97</f>
        <v>0</v>
      </c>
      <c r="I89" s="51">
        <f>I90+I97</f>
        <v>0</v>
      </c>
    </row>
    <row r="90" spans="1:9" ht="27" customHeight="1">
      <c r="A90" s="231" t="s">
        <v>486</v>
      </c>
      <c r="B90" s="231"/>
      <c r="C90" s="231"/>
      <c r="D90" s="231"/>
      <c r="E90" s="231"/>
      <c r="F90" s="231"/>
      <c r="G90" s="16">
        <v>80</v>
      </c>
      <c r="H90" s="51">
        <f>H91+H92+H93+H94+H95</f>
        <v>0</v>
      </c>
      <c r="I90" s="51">
        <f>I91+I92+I93+I94+I95</f>
        <v>0</v>
      </c>
    </row>
    <row r="91" spans="1:9" ht="21.6" customHeight="1">
      <c r="A91" s="232" t="s">
        <v>391</v>
      </c>
      <c r="B91" s="232"/>
      <c r="C91" s="232"/>
      <c r="D91" s="232"/>
      <c r="E91" s="232"/>
      <c r="F91" s="232"/>
      <c r="G91" s="15">
        <v>81</v>
      </c>
      <c r="H91" s="50">
        <v>0</v>
      </c>
      <c r="I91" s="50">
        <v>0</v>
      </c>
    </row>
    <row r="92" spans="1:9" ht="21.6" customHeight="1">
      <c r="A92" s="232" t="s">
        <v>392</v>
      </c>
      <c r="B92" s="232"/>
      <c r="C92" s="232"/>
      <c r="D92" s="232"/>
      <c r="E92" s="232"/>
      <c r="F92" s="232"/>
      <c r="G92" s="15">
        <v>82</v>
      </c>
      <c r="H92" s="50">
        <v>0</v>
      </c>
      <c r="I92" s="50">
        <v>0</v>
      </c>
    </row>
    <row r="93" spans="1:9" ht="26.25" customHeight="1">
      <c r="A93" s="232" t="s">
        <v>393</v>
      </c>
      <c r="B93" s="232"/>
      <c r="C93" s="232"/>
      <c r="D93" s="232"/>
      <c r="E93" s="232"/>
      <c r="F93" s="232"/>
      <c r="G93" s="15">
        <v>83</v>
      </c>
      <c r="H93" s="50">
        <v>0</v>
      </c>
      <c r="I93" s="50">
        <v>0</v>
      </c>
    </row>
    <row r="94" spans="1:9" ht="24.6" customHeight="1">
      <c r="A94" s="232" t="s">
        <v>394</v>
      </c>
      <c r="B94" s="232"/>
      <c r="C94" s="232"/>
      <c r="D94" s="232"/>
      <c r="E94" s="232"/>
      <c r="F94" s="232"/>
      <c r="G94" s="15">
        <v>84</v>
      </c>
      <c r="H94" s="50">
        <v>0</v>
      </c>
      <c r="I94" s="50">
        <v>0</v>
      </c>
    </row>
    <row r="95" spans="1:9" ht="14.25" customHeight="1">
      <c r="A95" s="232" t="s">
        <v>395</v>
      </c>
      <c r="B95" s="232"/>
      <c r="C95" s="232"/>
      <c r="D95" s="232"/>
      <c r="E95" s="232"/>
      <c r="F95" s="232"/>
      <c r="G95" s="15">
        <v>85</v>
      </c>
      <c r="H95" s="50">
        <v>0</v>
      </c>
      <c r="I95" s="50">
        <v>0</v>
      </c>
    </row>
    <row r="96" spans="1:9">
      <c r="A96" s="232" t="s">
        <v>396</v>
      </c>
      <c r="B96" s="232"/>
      <c r="C96" s="232"/>
      <c r="D96" s="232"/>
      <c r="E96" s="232"/>
      <c r="F96" s="232"/>
      <c r="G96" s="15">
        <v>86</v>
      </c>
      <c r="H96" s="50">
        <v>0</v>
      </c>
      <c r="I96" s="50">
        <v>0</v>
      </c>
    </row>
    <row r="97" spans="1:9" ht="27.6" customHeight="1">
      <c r="A97" s="231" t="s">
        <v>487</v>
      </c>
      <c r="B97" s="231"/>
      <c r="C97" s="231"/>
      <c r="D97" s="231"/>
      <c r="E97" s="231"/>
      <c r="F97" s="231"/>
      <c r="G97" s="16">
        <v>87</v>
      </c>
      <c r="H97" s="51">
        <f>H98+H99+H100+H101+H102+H103+H104+H105</f>
        <v>0</v>
      </c>
      <c r="I97" s="51">
        <f>I98+I99+I100+I101+I102+I103+I104+I105</f>
        <v>0</v>
      </c>
    </row>
    <row r="98" spans="1:9" ht="17.25" customHeight="1">
      <c r="A98" s="232" t="s">
        <v>390</v>
      </c>
      <c r="B98" s="232"/>
      <c r="C98" s="232"/>
      <c r="D98" s="232"/>
      <c r="E98" s="232"/>
      <c r="F98" s="232"/>
      <c r="G98" s="15">
        <v>88</v>
      </c>
      <c r="H98" s="50">
        <v>0</v>
      </c>
      <c r="I98" s="50">
        <v>0</v>
      </c>
    </row>
    <row r="99" spans="1:9" ht="27.6" customHeight="1">
      <c r="A99" s="232" t="s">
        <v>397</v>
      </c>
      <c r="B99" s="232"/>
      <c r="C99" s="232"/>
      <c r="D99" s="232"/>
      <c r="E99" s="232"/>
      <c r="F99" s="232"/>
      <c r="G99" s="15">
        <v>89</v>
      </c>
      <c r="H99" s="50">
        <v>0</v>
      </c>
      <c r="I99" s="50">
        <v>0</v>
      </c>
    </row>
    <row r="100" spans="1:9" ht="14.25" customHeight="1">
      <c r="A100" s="232" t="s">
        <v>398</v>
      </c>
      <c r="B100" s="232"/>
      <c r="C100" s="232"/>
      <c r="D100" s="232"/>
      <c r="E100" s="232"/>
      <c r="F100" s="232"/>
      <c r="G100" s="15">
        <v>90</v>
      </c>
      <c r="H100" s="50">
        <v>0</v>
      </c>
      <c r="I100" s="50">
        <v>0</v>
      </c>
    </row>
    <row r="101" spans="1:9" ht="27.6" customHeight="1">
      <c r="A101" s="232" t="s">
        <v>399</v>
      </c>
      <c r="B101" s="232"/>
      <c r="C101" s="232"/>
      <c r="D101" s="232"/>
      <c r="E101" s="232"/>
      <c r="F101" s="232"/>
      <c r="G101" s="15">
        <v>91</v>
      </c>
      <c r="H101" s="50">
        <v>0</v>
      </c>
      <c r="I101" s="50">
        <v>0</v>
      </c>
    </row>
    <row r="102" spans="1:9" ht="27.6" customHeight="1">
      <c r="A102" s="232" t="s">
        <v>400</v>
      </c>
      <c r="B102" s="232"/>
      <c r="C102" s="232"/>
      <c r="D102" s="232"/>
      <c r="E102" s="232"/>
      <c r="F102" s="232"/>
      <c r="G102" s="15">
        <v>92</v>
      </c>
      <c r="H102" s="50">
        <v>0</v>
      </c>
      <c r="I102" s="50">
        <v>0</v>
      </c>
    </row>
    <row r="103" spans="1:9" ht="18" customHeight="1">
      <c r="A103" s="232" t="s">
        <v>401</v>
      </c>
      <c r="B103" s="232"/>
      <c r="C103" s="232"/>
      <c r="D103" s="232"/>
      <c r="E103" s="232"/>
      <c r="F103" s="232"/>
      <c r="G103" s="15">
        <v>93</v>
      </c>
      <c r="H103" s="50">
        <v>0</v>
      </c>
      <c r="I103" s="50">
        <v>0</v>
      </c>
    </row>
    <row r="104" spans="1:9" ht="16.5" customHeight="1">
      <c r="A104" s="232" t="s">
        <v>402</v>
      </c>
      <c r="B104" s="232"/>
      <c r="C104" s="232"/>
      <c r="D104" s="232"/>
      <c r="E104" s="232"/>
      <c r="F104" s="232"/>
      <c r="G104" s="15">
        <v>94</v>
      </c>
      <c r="H104" s="50">
        <v>0</v>
      </c>
      <c r="I104" s="50">
        <v>0</v>
      </c>
    </row>
    <row r="105" spans="1:9" ht="16.5" customHeight="1">
      <c r="A105" s="232" t="s">
        <v>403</v>
      </c>
      <c r="B105" s="232"/>
      <c r="C105" s="232"/>
      <c r="D105" s="232"/>
      <c r="E105" s="232"/>
      <c r="F105" s="232"/>
      <c r="G105" s="15">
        <v>95</v>
      </c>
      <c r="H105" s="50">
        <v>0</v>
      </c>
      <c r="I105" s="50">
        <v>0</v>
      </c>
    </row>
    <row r="106" spans="1:9" ht="31.5" customHeight="1">
      <c r="A106" s="232" t="s">
        <v>404</v>
      </c>
      <c r="B106" s="232"/>
      <c r="C106" s="232"/>
      <c r="D106" s="232"/>
      <c r="E106" s="232"/>
      <c r="F106" s="232"/>
      <c r="G106" s="15">
        <v>96</v>
      </c>
      <c r="H106" s="50">
        <v>0</v>
      </c>
      <c r="I106" s="50">
        <v>0</v>
      </c>
    </row>
    <row r="107" spans="1:9" ht="31.15" customHeight="1">
      <c r="A107" s="233" t="s">
        <v>488</v>
      </c>
      <c r="B107" s="233"/>
      <c r="C107" s="233"/>
      <c r="D107" s="233"/>
      <c r="E107" s="233"/>
      <c r="F107" s="233"/>
      <c r="G107" s="17">
        <v>97</v>
      </c>
      <c r="H107" s="52">
        <f>H90+H97-H96-H106</f>
        <v>0</v>
      </c>
      <c r="I107" s="52">
        <f>I90+I97-I96-I106</f>
        <v>0</v>
      </c>
    </row>
    <row r="108" spans="1:9" ht="31.15" customHeight="1">
      <c r="A108" s="233" t="s">
        <v>489</v>
      </c>
      <c r="B108" s="233"/>
      <c r="C108" s="233"/>
      <c r="D108" s="233"/>
      <c r="E108" s="233"/>
      <c r="F108" s="233"/>
      <c r="G108" s="17">
        <v>98</v>
      </c>
      <c r="H108" s="52">
        <f>H88+H107</f>
        <v>6083780</v>
      </c>
      <c r="I108" s="52">
        <f>I88+I107</f>
        <v>1239183</v>
      </c>
    </row>
    <row r="109" spans="1:9" ht="28.9" customHeight="1">
      <c r="A109" s="195" t="s">
        <v>222</v>
      </c>
      <c r="B109" s="195"/>
      <c r="C109" s="195"/>
      <c r="D109" s="195"/>
      <c r="E109" s="195"/>
      <c r="F109" s="195"/>
      <c r="G109" s="238"/>
      <c r="H109" s="238"/>
      <c r="I109" s="238"/>
    </row>
    <row r="110" spans="1:9" ht="23.45" customHeight="1">
      <c r="A110" s="222" t="s">
        <v>490</v>
      </c>
      <c r="B110" s="223"/>
      <c r="C110" s="223"/>
      <c r="D110" s="223"/>
      <c r="E110" s="223"/>
      <c r="F110" s="223"/>
      <c r="G110" s="16">
        <v>99</v>
      </c>
      <c r="H110" s="51">
        <f>H111+H112</f>
        <v>0</v>
      </c>
      <c r="I110" s="51">
        <f>I111+I112</f>
        <v>0</v>
      </c>
    </row>
    <row r="111" spans="1:9">
      <c r="A111" s="224" t="s">
        <v>405</v>
      </c>
      <c r="B111" s="225"/>
      <c r="C111" s="225"/>
      <c r="D111" s="225"/>
      <c r="E111" s="225"/>
      <c r="F111" s="225"/>
      <c r="G111" s="15">
        <v>100</v>
      </c>
      <c r="H111" s="50">
        <v>0</v>
      </c>
      <c r="I111" s="50">
        <v>0</v>
      </c>
    </row>
    <row r="112" spans="1:9">
      <c r="A112" s="226" t="s">
        <v>406</v>
      </c>
      <c r="B112" s="227"/>
      <c r="C112" s="227"/>
      <c r="D112" s="227"/>
      <c r="E112" s="227"/>
      <c r="F112" s="227"/>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rintOptions horizontalCentered="1"/>
  <pageMargins left="0.39370078740157483" right="0.39370078740157483" top="0.39370078740157483" bottom="0.39370078740157483" header="0.51181102362204722" footer="0.51181102362204722"/>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C47" zoomScaleNormal="100" zoomScaleSheetLayoutView="100" workbookViewId="0">
      <selection activeCell="A49" sqref="A49:F49"/>
    </sheetView>
  </sheetViews>
  <sheetFormatPr defaultColWidth="9.140625" defaultRowHeight="12.75"/>
  <cols>
    <col min="1" max="6" width="9.140625" style="2"/>
    <col min="7" max="7" width="9.140625" style="22"/>
    <col min="8" max="9" width="18.140625" style="53" customWidth="1"/>
    <col min="10" max="16384" width="9.140625" style="2"/>
  </cols>
  <sheetData>
    <row r="1" spans="1:9">
      <c r="A1" s="248" t="s">
        <v>223</v>
      </c>
      <c r="B1" s="276"/>
      <c r="C1" s="276"/>
      <c r="D1" s="276"/>
      <c r="E1" s="276"/>
      <c r="F1" s="276"/>
      <c r="G1" s="276"/>
      <c r="H1" s="276"/>
      <c r="I1" s="276"/>
    </row>
    <row r="2" spans="1:9">
      <c r="A2" s="247" t="s">
        <v>515</v>
      </c>
      <c r="B2" s="203"/>
      <c r="C2" s="203"/>
      <c r="D2" s="203"/>
      <c r="E2" s="203"/>
      <c r="F2" s="203"/>
      <c r="G2" s="203"/>
      <c r="H2" s="203"/>
      <c r="I2" s="203"/>
    </row>
    <row r="3" spans="1:9">
      <c r="A3" s="236" t="s">
        <v>491</v>
      </c>
      <c r="B3" s="278"/>
      <c r="C3" s="278"/>
      <c r="D3" s="278"/>
      <c r="E3" s="278"/>
      <c r="F3" s="278"/>
      <c r="G3" s="278"/>
      <c r="H3" s="278"/>
      <c r="I3" s="278"/>
    </row>
    <row r="4" spans="1:9">
      <c r="A4" s="277" t="str">
        <f>'Balance sheet'!A4</f>
        <v xml:space="preserve">Submitter: INSTITUT IGH d.d. </v>
      </c>
      <c r="B4" s="209"/>
      <c r="C4" s="209"/>
      <c r="D4" s="209"/>
      <c r="E4" s="209"/>
      <c r="F4" s="209"/>
      <c r="G4" s="209"/>
      <c r="H4" s="209"/>
      <c r="I4" s="210"/>
    </row>
    <row r="5" spans="1:9" ht="23.25" thickBot="1">
      <c r="A5" s="279" t="s">
        <v>224</v>
      </c>
      <c r="B5" s="280"/>
      <c r="C5" s="280"/>
      <c r="D5" s="280"/>
      <c r="E5" s="280"/>
      <c r="F5" s="281"/>
      <c r="G5" s="12" t="s">
        <v>225</v>
      </c>
      <c r="H5" s="44" t="s">
        <v>226</v>
      </c>
      <c r="I5" s="44" t="s">
        <v>227</v>
      </c>
    </row>
    <row r="6" spans="1:9">
      <c r="A6" s="282">
        <v>1</v>
      </c>
      <c r="B6" s="283"/>
      <c r="C6" s="283"/>
      <c r="D6" s="283"/>
      <c r="E6" s="283"/>
      <c r="F6" s="284"/>
      <c r="G6" s="19">
        <v>2</v>
      </c>
      <c r="H6" s="19" t="s">
        <v>228</v>
      </c>
      <c r="I6" s="19" t="s">
        <v>229</v>
      </c>
    </row>
    <row r="7" spans="1:9">
      <c r="A7" s="255" t="s">
        <v>230</v>
      </c>
      <c r="B7" s="256"/>
      <c r="C7" s="256"/>
      <c r="D7" s="256"/>
      <c r="E7" s="256"/>
      <c r="F7" s="256"/>
      <c r="G7" s="256"/>
      <c r="H7" s="256"/>
      <c r="I7" s="257"/>
    </row>
    <row r="8" spans="1:9" ht="12.75" customHeight="1">
      <c r="A8" s="258" t="s">
        <v>231</v>
      </c>
      <c r="B8" s="259"/>
      <c r="C8" s="259"/>
      <c r="D8" s="259"/>
      <c r="E8" s="259"/>
      <c r="F8" s="260"/>
      <c r="G8" s="20">
        <v>1</v>
      </c>
      <c r="H8" s="45">
        <f>'P&amp;L'!H62</f>
        <v>5069124</v>
      </c>
      <c r="I8" s="45">
        <f>'P&amp;L'!I62</f>
        <v>1114567</v>
      </c>
    </row>
    <row r="9" spans="1:9" ht="12.75" customHeight="1">
      <c r="A9" s="273" t="s">
        <v>232</v>
      </c>
      <c r="B9" s="274"/>
      <c r="C9" s="274"/>
      <c r="D9" s="274"/>
      <c r="E9" s="274"/>
      <c r="F9" s="275"/>
      <c r="G9" s="16">
        <v>2</v>
      </c>
      <c r="H9" s="46">
        <f>H10+H11+H12+H13+H14+H15+H16+H17</f>
        <v>11932023</v>
      </c>
      <c r="I9" s="46">
        <f>I10+I11+I12+I13+I14+I15+I16+I17</f>
        <v>1537090</v>
      </c>
    </row>
    <row r="10" spans="1:9" ht="12.75" customHeight="1">
      <c r="A10" s="270" t="s">
        <v>233</v>
      </c>
      <c r="B10" s="271"/>
      <c r="C10" s="271"/>
      <c r="D10" s="271"/>
      <c r="E10" s="271"/>
      <c r="F10" s="272"/>
      <c r="G10" s="21">
        <v>3</v>
      </c>
      <c r="H10" s="47">
        <f>[1]RDG!H23</f>
        <v>2194341</v>
      </c>
      <c r="I10" s="47">
        <f>[1]RDG!I23</f>
        <v>2029349</v>
      </c>
    </row>
    <row r="11" spans="1:9" ht="31.15" customHeight="1">
      <c r="A11" s="270" t="s">
        <v>234</v>
      </c>
      <c r="B11" s="271"/>
      <c r="C11" s="271"/>
      <c r="D11" s="271"/>
      <c r="E11" s="271"/>
      <c r="F11" s="272"/>
      <c r="G11" s="21">
        <v>4</v>
      </c>
      <c r="H11" s="47">
        <v>0</v>
      </c>
      <c r="I11" s="47">
        <v>928135</v>
      </c>
    </row>
    <row r="12" spans="1:9" ht="28.15" customHeight="1">
      <c r="A12" s="270" t="s">
        <v>235</v>
      </c>
      <c r="B12" s="271"/>
      <c r="C12" s="271"/>
      <c r="D12" s="271"/>
      <c r="E12" s="271"/>
      <c r="F12" s="272"/>
      <c r="G12" s="21">
        <v>5</v>
      </c>
      <c r="H12" s="47">
        <f>-5838000</f>
        <v>-5838000</v>
      </c>
      <c r="I12" s="47">
        <v>0</v>
      </c>
    </row>
    <row r="13" spans="1:9" ht="12.75" customHeight="1">
      <c r="A13" s="270" t="s">
        <v>236</v>
      </c>
      <c r="B13" s="271"/>
      <c r="C13" s="271"/>
      <c r="D13" s="271"/>
      <c r="E13" s="271"/>
      <c r="F13" s="272"/>
      <c r="G13" s="21">
        <v>6</v>
      </c>
      <c r="H13" s="47">
        <v>-1881</v>
      </c>
      <c r="I13" s="47">
        <v>-89692</v>
      </c>
    </row>
    <row r="14" spans="1:9" ht="12.75" customHeight="1">
      <c r="A14" s="270" t="s">
        <v>237</v>
      </c>
      <c r="B14" s="271"/>
      <c r="C14" s="271"/>
      <c r="D14" s="271"/>
      <c r="E14" s="271"/>
      <c r="F14" s="272"/>
      <c r="G14" s="21">
        <v>7</v>
      </c>
      <c r="H14" s="47">
        <v>673744</v>
      </c>
      <c r="I14" s="47">
        <v>484926</v>
      </c>
    </row>
    <row r="15" spans="1:9" ht="12.75" customHeight="1">
      <c r="A15" s="270" t="s">
        <v>238</v>
      </c>
      <c r="B15" s="271"/>
      <c r="C15" s="271"/>
      <c r="D15" s="271"/>
      <c r="E15" s="271"/>
      <c r="F15" s="272"/>
      <c r="G15" s="21">
        <v>8</v>
      </c>
      <c r="H15" s="47">
        <v>-453835</v>
      </c>
      <c r="I15" s="47">
        <v>-691427</v>
      </c>
    </row>
    <row r="16" spans="1:9" ht="12.75" customHeight="1">
      <c r="A16" s="270" t="s">
        <v>239</v>
      </c>
      <c r="B16" s="271"/>
      <c r="C16" s="271"/>
      <c r="D16" s="271"/>
      <c r="E16" s="271"/>
      <c r="F16" s="272"/>
      <c r="G16" s="21">
        <v>9</v>
      </c>
      <c r="H16" s="47">
        <v>0</v>
      </c>
      <c r="I16" s="47">
        <v>0</v>
      </c>
    </row>
    <row r="17" spans="1:9" ht="27.6" customHeight="1">
      <c r="A17" s="270" t="s">
        <v>240</v>
      </c>
      <c r="B17" s="271"/>
      <c r="C17" s="271"/>
      <c r="D17" s="271"/>
      <c r="E17" s="271"/>
      <c r="F17" s="272"/>
      <c r="G17" s="21">
        <v>10</v>
      </c>
      <c r="H17" s="47">
        <f>15184854-113406+286371-165</f>
        <v>15357654</v>
      </c>
      <c r="I17" s="47">
        <f>-1030992-93209</f>
        <v>-1124201</v>
      </c>
    </row>
    <row r="18" spans="1:9" ht="29.45" customHeight="1">
      <c r="A18" s="249" t="s">
        <v>241</v>
      </c>
      <c r="B18" s="250"/>
      <c r="C18" s="250"/>
      <c r="D18" s="250"/>
      <c r="E18" s="250"/>
      <c r="F18" s="251"/>
      <c r="G18" s="16">
        <v>11</v>
      </c>
      <c r="H18" s="46">
        <f>H8+H9</f>
        <v>17001147</v>
      </c>
      <c r="I18" s="46">
        <f>I8+I9</f>
        <v>2651657</v>
      </c>
    </row>
    <row r="19" spans="1:9" ht="12.75" customHeight="1">
      <c r="A19" s="273" t="s">
        <v>242</v>
      </c>
      <c r="B19" s="274"/>
      <c r="C19" s="274"/>
      <c r="D19" s="274"/>
      <c r="E19" s="274"/>
      <c r="F19" s="275"/>
      <c r="G19" s="16">
        <v>12</v>
      </c>
      <c r="H19" s="46">
        <f>H20+H21+H22+H23</f>
        <v>-16149203</v>
      </c>
      <c r="I19" s="46">
        <f>I20+I21+I22+I23</f>
        <v>-1046120</v>
      </c>
    </row>
    <row r="20" spans="1:9" ht="12.75" customHeight="1">
      <c r="A20" s="270" t="s">
        <v>243</v>
      </c>
      <c r="B20" s="271"/>
      <c r="C20" s="271"/>
      <c r="D20" s="271"/>
      <c r="E20" s="271"/>
      <c r="F20" s="272"/>
      <c r="G20" s="21">
        <v>13</v>
      </c>
      <c r="H20" s="47">
        <v>-17834231</v>
      </c>
      <c r="I20" s="47">
        <v>1521006</v>
      </c>
    </row>
    <row r="21" spans="1:9" ht="12.75" customHeight="1">
      <c r="A21" s="270" t="s">
        <v>244</v>
      </c>
      <c r="B21" s="271"/>
      <c r="C21" s="271"/>
      <c r="D21" s="271"/>
      <c r="E21" s="271"/>
      <c r="F21" s="272"/>
      <c r="G21" s="21">
        <v>14</v>
      </c>
      <c r="H21" s="47">
        <v>1749503</v>
      </c>
      <c r="I21" s="47">
        <v>49966</v>
      </c>
    </row>
    <row r="22" spans="1:9" ht="12.75" customHeight="1">
      <c r="A22" s="270" t="s">
        <v>245</v>
      </c>
      <c r="B22" s="271"/>
      <c r="C22" s="271"/>
      <c r="D22" s="271"/>
      <c r="E22" s="271"/>
      <c r="F22" s="272"/>
      <c r="G22" s="21">
        <v>15</v>
      </c>
      <c r="H22" s="47">
        <v>0</v>
      </c>
      <c r="I22" s="47">
        <v>0</v>
      </c>
    </row>
    <row r="23" spans="1:9" ht="12.75" customHeight="1">
      <c r="A23" s="270" t="s">
        <v>246</v>
      </c>
      <c r="B23" s="271"/>
      <c r="C23" s="271"/>
      <c r="D23" s="271"/>
      <c r="E23" s="271"/>
      <c r="F23" s="272"/>
      <c r="G23" s="21">
        <v>16</v>
      </c>
      <c r="H23" s="47">
        <f>-63619-856</f>
        <v>-64475</v>
      </c>
      <c r="I23" s="47">
        <f>-242630-2374462</f>
        <v>-2617092</v>
      </c>
    </row>
    <row r="24" spans="1:9" ht="12.75" customHeight="1">
      <c r="A24" s="249" t="s">
        <v>247</v>
      </c>
      <c r="B24" s="250"/>
      <c r="C24" s="250"/>
      <c r="D24" s="250"/>
      <c r="E24" s="250"/>
      <c r="F24" s="251"/>
      <c r="G24" s="16">
        <v>17</v>
      </c>
      <c r="H24" s="46">
        <f>H18+H19</f>
        <v>851944</v>
      </c>
      <c r="I24" s="46">
        <f>I18+I19</f>
        <v>1605537</v>
      </c>
    </row>
    <row r="25" spans="1:9" ht="12.75" customHeight="1">
      <c r="A25" s="261" t="s">
        <v>248</v>
      </c>
      <c r="B25" s="262"/>
      <c r="C25" s="262"/>
      <c r="D25" s="262"/>
      <c r="E25" s="262"/>
      <c r="F25" s="263"/>
      <c r="G25" s="21">
        <v>18</v>
      </c>
      <c r="H25" s="47">
        <v>0</v>
      </c>
      <c r="I25" s="47">
        <v>0</v>
      </c>
    </row>
    <row r="26" spans="1:9" ht="12.75" customHeight="1">
      <c r="A26" s="261" t="s">
        <v>249</v>
      </c>
      <c r="B26" s="262"/>
      <c r="C26" s="262"/>
      <c r="D26" s="262"/>
      <c r="E26" s="262"/>
      <c r="F26" s="263"/>
      <c r="G26" s="21">
        <v>19</v>
      </c>
      <c r="H26" s="47">
        <v>0</v>
      </c>
      <c r="I26" s="47">
        <v>0</v>
      </c>
    </row>
    <row r="27" spans="1:9" ht="28.9" customHeight="1">
      <c r="A27" s="252" t="s">
        <v>250</v>
      </c>
      <c r="B27" s="253"/>
      <c r="C27" s="253"/>
      <c r="D27" s="253"/>
      <c r="E27" s="253"/>
      <c r="F27" s="254"/>
      <c r="G27" s="17">
        <v>20</v>
      </c>
      <c r="H27" s="48">
        <f>H24+H25+H26</f>
        <v>851944</v>
      </c>
      <c r="I27" s="48">
        <f>I24+I25+I26</f>
        <v>1605537</v>
      </c>
    </row>
    <row r="28" spans="1:9">
      <c r="A28" s="255" t="s">
        <v>251</v>
      </c>
      <c r="B28" s="256"/>
      <c r="C28" s="256"/>
      <c r="D28" s="256"/>
      <c r="E28" s="256"/>
      <c r="F28" s="256"/>
      <c r="G28" s="256"/>
      <c r="H28" s="256"/>
      <c r="I28" s="257"/>
    </row>
    <row r="29" spans="1:9" ht="23.45" customHeight="1">
      <c r="A29" s="258" t="s">
        <v>252</v>
      </c>
      <c r="B29" s="259"/>
      <c r="C29" s="259"/>
      <c r="D29" s="259"/>
      <c r="E29" s="259"/>
      <c r="F29" s="260"/>
      <c r="G29" s="20">
        <v>21</v>
      </c>
      <c r="H29" s="49">
        <v>457439</v>
      </c>
      <c r="I29" s="49">
        <v>0</v>
      </c>
    </row>
    <row r="30" spans="1:9" ht="12.75" customHeight="1">
      <c r="A30" s="261" t="s">
        <v>253</v>
      </c>
      <c r="B30" s="262"/>
      <c r="C30" s="262"/>
      <c r="D30" s="262"/>
      <c r="E30" s="262"/>
      <c r="F30" s="263"/>
      <c r="G30" s="21">
        <v>22</v>
      </c>
      <c r="H30" s="50">
        <v>0</v>
      </c>
      <c r="I30" s="50">
        <v>0</v>
      </c>
    </row>
    <row r="31" spans="1:9" ht="12.75" customHeight="1">
      <c r="A31" s="261" t="s">
        <v>254</v>
      </c>
      <c r="B31" s="262"/>
      <c r="C31" s="262"/>
      <c r="D31" s="262"/>
      <c r="E31" s="262"/>
      <c r="F31" s="263"/>
      <c r="G31" s="21">
        <v>23</v>
      </c>
      <c r="H31" s="50">
        <v>0</v>
      </c>
      <c r="I31" s="50">
        <v>0</v>
      </c>
    </row>
    <row r="32" spans="1:9" ht="12.75" customHeight="1">
      <c r="A32" s="261" t="s">
        <v>255</v>
      </c>
      <c r="B32" s="262"/>
      <c r="C32" s="262"/>
      <c r="D32" s="262"/>
      <c r="E32" s="262"/>
      <c r="F32" s="263"/>
      <c r="G32" s="21">
        <v>24</v>
      </c>
      <c r="H32" s="50">
        <v>0</v>
      </c>
      <c r="I32" s="50">
        <v>0</v>
      </c>
    </row>
    <row r="33" spans="1:9" ht="12.75" customHeight="1">
      <c r="A33" s="261" t="s">
        <v>256</v>
      </c>
      <c r="B33" s="262"/>
      <c r="C33" s="262"/>
      <c r="D33" s="262"/>
      <c r="E33" s="262"/>
      <c r="F33" s="263"/>
      <c r="G33" s="21">
        <v>25</v>
      </c>
      <c r="H33" s="50">
        <v>86588</v>
      </c>
      <c r="I33" s="50">
        <v>0</v>
      </c>
    </row>
    <row r="34" spans="1:9" ht="12.75" customHeight="1">
      <c r="A34" s="261" t="s">
        <v>257</v>
      </c>
      <c r="B34" s="262"/>
      <c r="C34" s="262"/>
      <c r="D34" s="262"/>
      <c r="E34" s="262"/>
      <c r="F34" s="263"/>
      <c r="G34" s="21">
        <v>26</v>
      </c>
      <c r="H34" s="50">
        <v>0</v>
      </c>
      <c r="I34" s="50">
        <v>0</v>
      </c>
    </row>
    <row r="35" spans="1:9" ht="27.6" customHeight="1">
      <c r="A35" s="249" t="s">
        <v>258</v>
      </c>
      <c r="B35" s="250"/>
      <c r="C35" s="250"/>
      <c r="D35" s="250"/>
      <c r="E35" s="250"/>
      <c r="F35" s="251"/>
      <c r="G35" s="16">
        <v>27</v>
      </c>
      <c r="H35" s="51">
        <f>H29+H30+H31+H32+H33+H34</f>
        <v>544027</v>
      </c>
      <c r="I35" s="51">
        <f>I29+I30+I31+I32+I33+I34</f>
        <v>0</v>
      </c>
    </row>
    <row r="36" spans="1:9" ht="26.45" customHeight="1">
      <c r="A36" s="261" t="s">
        <v>259</v>
      </c>
      <c r="B36" s="262"/>
      <c r="C36" s="262"/>
      <c r="D36" s="262"/>
      <c r="E36" s="262"/>
      <c r="F36" s="263"/>
      <c r="G36" s="21">
        <v>28</v>
      </c>
      <c r="H36" s="50">
        <v>0</v>
      </c>
      <c r="I36" s="50">
        <v>0</v>
      </c>
    </row>
    <row r="37" spans="1:9" ht="12.75" customHeight="1">
      <c r="A37" s="261" t="s">
        <v>260</v>
      </c>
      <c r="B37" s="262"/>
      <c r="C37" s="262"/>
      <c r="D37" s="262"/>
      <c r="E37" s="262"/>
      <c r="F37" s="263"/>
      <c r="G37" s="21">
        <v>29</v>
      </c>
      <c r="H37" s="50">
        <v>0</v>
      </c>
      <c r="I37" s="50">
        <v>0</v>
      </c>
    </row>
    <row r="38" spans="1:9" ht="12.75" customHeight="1">
      <c r="A38" s="261" t="s">
        <v>261</v>
      </c>
      <c r="B38" s="262"/>
      <c r="C38" s="262"/>
      <c r="D38" s="262"/>
      <c r="E38" s="262"/>
      <c r="F38" s="263"/>
      <c r="G38" s="21">
        <v>30</v>
      </c>
      <c r="H38" s="50">
        <v>0</v>
      </c>
      <c r="I38" s="50">
        <v>0</v>
      </c>
    </row>
    <row r="39" spans="1:9" ht="12.75" customHeight="1">
      <c r="A39" s="261" t="s">
        <v>262</v>
      </c>
      <c r="B39" s="262"/>
      <c r="C39" s="262"/>
      <c r="D39" s="262"/>
      <c r="E39" s="262"/>
      <c r="F39" s="263"/>
      <c r="G39" s="21">
        <v>31</v>
      </c>
      <c r="H39" s="50">
        <v>0</v>
      </c>
      <c r="I39" s="50">
        <v>0</v>
      </c>
    </row>
    <row r="40" spans="1:9" ht="12.75" customHeight="1">
      <c r="A40" s="261" t="s">
        <v>263</v>
      </c>
      <c r="B40" s="262"/>
      <c r="C40" s="262"/>
      <c r="D40" s="262"/>
      <c r="E40" s="262"/>
      <c r="F40" s="263"/>
      <c r="G40" s="21">
        <v>32</v>
      </c>
      <c r="H40" s="50">
        <v>0</v>
      </c>
      <c r="I40" s="50">
        <v>0</v>
      </c>
    </row>
    <row r="41" spans="1:9" ht="22.9" customHeight="1">
      <c r="A41" s="249" t="s">
        <v>264</v>
      </c>
      <c r="B41" s="250"/>
      <c r="C41" s="250"/>
      <c r="D41" s="250"/>
      <c r="E41" s="250"/>
      <c r="F41" s="251"/>
      <c r="G41" s="16">
        <v>33</v>
      </c>
      <c r="H41" s="51">
        <f>H36+H37+H38+H39+H40</f>
        <v>0</v>
      </c>
      <c r="I41" s="51">
        <f>I36+I37+I38+I39+I40</f>
        <v>0</v>
      </c>
    </row>
    <row r="42" spans="1:9" ht="30.6" customHeight="1">
      <c r="A42" s="252" t="s">
        <v>265</v>
      </c>
      <c r="B42" s="253"/>
      <c r="C42" s="253"/>
      <c r="D42" s="253"/>
      <c r="E42" s="253"/>
      <c r="F42" s="254"/>
      <c r="G42" s="17">
        <v>34</v>
      </c>
      <c r="H42" s="52">
        <f>H35+H41</f>
        <v>544027</v>
      </c>
      <c r="I42" s="52">
        <f>I35+I41</f>
        <v>0</v>
      </c>
    </row>
    <row r="43" spans="1:9">
      <c r="A43" s="255" t="s">
        <v>266</v>
      </c>
      <c r="B43" s="256"/>
      <c r="C43" s="256"/>
      <c r="D43" s="256"/>
      <c r="E43" s="256"/>
      <c r="F43" s="256"/>
      <c r="G43" s="256"/>
      <c r="H43" s="256"/>
      <c r="I43" s="257"/>
    </row>
    <row r="44" spans="1:9" ht="12.75" customHeight="1">
      <c r="A44" s="258" t="s">
        <v>267</v>
      </c>
      <c r="B44" s="259"/>
      <c r="C44" s="259"/>
      <c r="D44" s="259"/>
      <c r="E44" s="259"/>
      <c r="F44" s="260"/>
      <c r="G44" s="20">
        <v>35</v>
      </c>
      <c r="H44" s="49">
        <v>0</v>
      </c>
      <c r="I44" s="49">
        <v>0</v>
      </c>
    </row>
    <row r="45" spans="1:9" ht="27.6" customHeight="1">
      <c r="A45" s="261" t="s">
        <v>268</v>
      </c>
      <c r="B45" s="262"/>
      <c r="C45" s="262"/>
      <c r="D45" s="262"/>
      <c r="E45" s="262"/>
      <c r="F45" s="263"/>
      <c r="G45" s="21">
        <v>36</v>
      </c>
      <c r="H45" s="50">
        <v>0</v>
      </c>
      <c r="I45" s="50">
        <v>0</v>
      </c>
    </row>
    <row r="46" spans="1:9" ht="12.75" customHeight="1">
      <c r="A46" s="261" t="s">
        <v>269</v>
      </c>
      <c r="B46" s="262"/>
      <c r="C46" s="262"/>
      <c r="D46" s="262"/>
      <c r="E46" s="262"/>
      <c r="F46" s="263"/>
      <c r="G46" s="21">
        <v>37</v>
      </c>
      <c r="H46" s="50">
        <v>0</v>
      </c>
      <c r="I46" s="50">
        <v>0</v>
      </c>
    </row>
    <row r="47" spans="1:9" ht="12.75" customHeight="1">
      <c r="A47" s="261" t="s">
        <v>270</v>
      </c>
      <c r="B47" s="262"/>
      <c r="C47" s="262"/>
      <c r="D47" s="262"/>
      <c r="E47" s="262"/>
      <c r="F47" s="263"/>
      <c r="G47" s="21">
        <v>38</v>
      </c>
      <c r="H47" s="50">
        <v>0</v>
      </c>
      <c r="I47" s="50">
        <v>0</v>
      </c>
    </row>
    <row r="48" spans="1:9" ht="25.9" customHeight="1">
      <c r="A48" s="249" t="s">
        <v>271</v>
      </c>
      <c r="B48" s="250"/>
      <c r="C48" s="250"/>
      <c r="D48" s="250"/>
      <c r="E48" s="250"/>
      <c r="F48" s="251"/>
      <c r="G48" s="16">
        <v>39</v>
      </c>
      <c r="H48" s="51">
        <f>H44+H45+H46+H47</f>
        <v>0</v>
      </c>
      <c r="I48" s="51">
        <f>I44+I45+I46+I47</f>
        <v>0</v>
      </c>
    </row>
    <row r="49" spans="1:9" ht="24.6" customHeight="1">
      <c r="A49" s="261" t="s">
        <v>272</v>
      </c>
      <c r="B49" s="262"/>
      <c r="C49" s="262"/>
      <c r="D49" s="262"/>
      <c r="E49" s="262"/>
      <c r="F49" s="263"/>
      <c r="G49" s="21">
        <v>40</v>
      </c>
      <c r="H49" s="50">
        <v>-17221</v>
      </c>
      <c r="I49" s="50">
        <v>-283321</v>
      </c>
    </row>
    <row r="50" spans="1:9" ht="12.75" customHeight="1">
      <c r="A50" s="261" t="s">
        <v>273</v>
      </c>
      <c r="B50" s="262"/>
      <c r="C50" s="262"/>
      <c r="D50" s="262"/>
      <c r="E50" s="262"/>
      <c r="F50" s="263"/>
      <c r="G50" s="21">
        <v>41</v>
      </c>
      <c r="H50" s="50">
        <v>0</v>
      </c>
      <c r="I50" s="50">
        <v>0</v>
      </c>
    </row>
    <row r="51" spans="1:9" ht="12.75" customHeight="1">
      <c r="A51" s="261" t="s">
        <v>274</v>
      </c>
      <c r="B51" s="262"/>
      <c r="C51" s="262"/>
      <c r="D51" s="262"/>
      <c r="E51" s="262"/>
      <c r="F51" s="263"/>
      <c r="G51" s="21">
        <v>42</v>
      </c>
      <c r="H51" s="50">
        <v>-1427603</v>
      </c>
      <c r="I51" s="50">
        <v>-1607885</v>
      </c>
    </row>
    <row r="52" spans="1:9" ht="26.45" customHeight="1">
      <c r="A52" s="261" t="s">
        <v>275</v>
      </c>
      <c r="B52" s="262"/>
      <c r="C52" s="262"/>
      <c r="D52" s="262"/>
      <c r="E52" s="262"/>
      <c r="F52" s="263"/>
      <c r="G52" s="21">
        <v>43</v>
      </c>
      <c r="H52" s="50">
        <v>0</v>
      </c>
      <c r="I52" s="50">
        <v>0</v>
      </c>
    </row>
    <row r="53" spans="1:9" ht="12.75" customHeight="1">
      <c r="A53" s="261" t="s">
        <v>276</v>
      </c>
      <c r="B53" s="262"/>
      <c r="C53" s="262"/>
      <c r="D53" s="262"/>
      <c r="E53" s="262"/>
      <c r="F53" s="263"/>
      <c r="G53" s="21">
        <v>44</v>
      </c>
      <c r="H53" s="50">
        <v>0</v>
      </c>
      <c r="I53" s="50">
        <v>0</v>
      </c>
    </row>
    <row r="54" spans="1:9" ht="27.6" customHeight="1">
      <c r="A54" s="249" t="s">
        <v>277</v>
      </c>
      <c r="B54" s="250"/>
      <c r="C54" s="250"/>
      <c r="D54" s="250"/>
      <c r="E54" s="250"/>
      <c r="F54" s="251"/>
      <c r="G54" s="16">
        <v>45</v>
      </c>
      <c r="H54" s="51">
        <f>H49+H50+H51+H52+H53</f>
        <v>-1444824</v>
      </c>
      <c r="I54" s="51">
        <f>I49+I50+I51+I52+I53</f>
        <v>-1891206</v>
      </c>
    </row>
    <row r="55" spans="1:9" ht="27.6" customHeight="1">
      <c r="A55" s="264" t="s">
        <v>278</v>
      </c>
      <c r="B55" s="265"/>
      <c r="C55" s="265"/>
      <c r="D55" s="265"/>
      <c r="E55" s="265"/>
      <c r="F55" s="266"/>
      <c r="G55" s="16">
        <v>46</v>
      </c>
      <c r="H55" s="51">
        <f>H48+H54</f>
        <v>-1444824</v>
      </c>
      <c r="I55" s="51">
        <f>I48+I54</f>
        <v>-1891206</v>
      </c>
    </row>
    <row r="56" spans="1:9">
      <c r="A56" s="197" t="s">
        <v>279</v>
      </c>
      <c r="B56" s="198"/>
      <c r="C56" s="198"/>
      <c r="D56" s="198"/>
      <c r="E56" s="198"/>
      <c r="F56" s="199"/>
      <c r="G56" s="21">
        <v>47</v>
      </c>
      <c r="H56" s="50">
        <v>0</v>
      </c>
      <c r="I56" s="50">
        <v>0</v>
      </c>
    </row>
    <row r="57" spans="1:9" ht="27" customHeight="1">
      <c r="A57" s="264" t="s">
        <v>280</v>
      </c>
      <c r="B57" s="265"/>
      <c r="C57" s="265"/>
      <c r="D57" s="265"/>
      <c r="E57" s="265"/>
      <c r="F57" s="266"/>
      <c r="G57" s="16">
        <v>48</v>
      </c>
      <c r="H57" s="51">
        <f>H27+H42+H55+H56</f>
        <v>-48853</v>
      </c>
      <c r="I57" s="51">
        <f>I27+I42+I55+I56</f>
        <v>-285669</v>
      </c>
    </row>
    <row r="58" spans="1:9" ht="27" customHeight="1">
      <c r="A58" s="267" t="s">
        <v>281</v>
      </c>
      <c r="B58" s="268"/>
      <c r="C58" s="268"/>
      <c r="D58" s="268"/>
      <c r="E58" s="268"/>
      <c r="F58" s="269"/>
      <c r="G58" s="21">
        <v>49</v>
      </c>
      <c r="H58" s="50">
        <v>458402</v>
      </c>
      <c r="I58" s="50">
        <f>H59</f>
        <v>409549</v>
      </c>
    </row>
    <row r="59" spans="1:9" ht="28.9" customHeight="1">
      <c r="A59" s="252" t="s">
        <v>282</v>
      </c>
      <c r="B59" s="253"/>
      <c r="C59" s="253"/>
      <c r="D59" s="253"/>
      <c r="E59" s="253"/>
      <c r="F59" s="254"/>
      <c r="G59" s="17">
        <v>50</v>
      </c>
      <c r="H59" s="52">
        <f>H57+H58</f>
        <v>409549</v>
      </c>
      <c r="I59" s="52">
        <f>I57+I58</f>
        <v>123880</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rintOptions horizontalCentered="1"/>
  <pageMargins left="0.39370078740157483" right="0.39370078740157483" top="0.39370078740157483" bottom="0.39370078740157483" header="0.31496062992125984" footer="0.31496062992125984"/>
  <pageSetup paperSize="9" scale="97"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H12" sqref="H12"/>
    </sheetView>
  </sheetViews>
  <sheetFormatPr defaultRowHeight="12.75"/>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c r="A1" s="248" t="s">
        <v>283</v>
      </c>
      <c r="B1" s="276"/>
      <c r="C1" s="276"/>
      <c r="D1" s="276"/>
      <c r="E1" s="276"/>
      <c r="F1" s="276"/>
      <c r="G1" s="276"/>
      <c r="H1" s="276"/>
      <c r="I1" s="276"/>
    </row>
    <row r="2" spans="1:9" ht="12.75" customHeight="1">
      <c r="A2" s="247" t="s">
        <v>514</v>
      </c>
      <c r="B2" s="203"/>
      <c r="C2" s="203"/>
      <c r="D2" s="203"/>
      <c r="E2" s="203"/>
      <c r="F2" s="203"/>
      <c r="G2" s="203"/>
      <c r="H2" s="203"/>
      <c r="I2" s="203"/>
    </row>
    <row r="3" spans="1:9">
      <c r="A3" s="236" t="s">
        <v>491</v>
      </c>
      <c r="B3" s="285"/>
      <c r="C3" s="285"/>
      <c r="D3" s="285"/>
      <c r="E3" s="285"/>
      <c r="F3" s="285"/>
      <c r="G3" s="285"/>
      <c r="H3" s="285"/>
      <c r="I3" s="285"/>
    </row>
    <row r="4" spans="1:9">
      <c r="A4" s="277" t="str">
        <f>'Balance sheet'!A4</f>
        <v xml:space="preserve">Submitter: INSTITUT IGH d.d. </v>
      </c>
      <c r="B4" s="209"/>
      <c r="C4" s="209"/>
      <c r="D4" s="209"/>
      <c r="E4" s="209"/>
      <c r="F4" s="209"/>
      <c r="G4" s="209"/>
      <c r="H4" s="209"/>
      <c r="I4" s="210"/>
    </row>
    <row r="5" spans="1:9" ht="24" thickBot="1">
      <c r="A5" s="279" t="s">
        <v>284</v>
      </c>
      <c r="B5" s="280"/>
      <c r="C5" s="280"/>
      <c r="D5" s="280"/>
      <c r="E5" s="280"/>
      <c r="F5" s="281"/>
      <c r="G5" s="11" t="s">
        <v>285</v>
      </c>
      <c r="H5" s="44" t="s">
        <v>286</v>
      </c>
      <c r="I5" s="44" t="s">
        <v>287</v>
      </c>
    </row>
    <row r="6" spans="1:9">
      <c r="A6" s="282">
        <v>1</v>
      </c>
      <c r="B6" s="283"/>
      <c r="C6" s="283"/>
      <c r="D6" s="283"/>
      <c r="E6" s="283"/>
      <c r="F6" s="284"/>
      <c r="G6" s="13">
        <v>2</v>
      </c>
      <c r="H6" s="19" t="s">
        <v>288</v>
      </c>
      <c r="I6" s="19" t="s">
        <v>289</v>
      </c>
    </row>
    <row r="7" spans="1:9">
      <c r="A7" s="255" t="s">
        <v>290</v>
      </c>
      <c r="B7" s="292"/>
      <c r="C7" s="292"/>
      <c r="D7" s="292"/>
      <c r="E7" s="292"/>
      <c r="F7" s="292"/>
      <c r="G7" s="292"/>
      <c r="H7" s="292"/>
      <c r="I7" s="293"/>
    </row>
    <row r="8" spans="1:9">
      <c r="A8" s="294" t="s">
        <v>291</v>
      </c>
      <c r="B8" s="294"/>
      <c r="C8" s="294"/>
      <c r="D8" s="294"/>
      <c r="E8" s="294"/>
      <c r="F8" s="294"/>
      <c r="G8" s="14">
        <v>1</v>
      </c>
      <c r="H8" s="49">
        <v>0</v>
      </c>
      <c r="I8" s="49">
        <v>0</v>
      </c>
    </row>
    <row r="9" spans="1:9">
      <c r="A9" s="232" t="s">
        <v>292</v>
      </c>
      <c r="B9" s="232"/>
      <c r="C9" s="232"/>
      <c r="D9" s="232"/>
      <c r="E9" s="232"/>
      <c r="F9" s="232"/>
      <c r="G9" s="15">
        <v>2</v>
      </c>
      <c r="H9" s="50">
        <v>0</v>
      </c>
      <c r="I9" s="50">
        <v>0</v>
      </c>
    </row>
    <row r="10" spans="1:9">
      <c r="A10" s="232" t="s">
        <v>293</v>
      </c>
      <c r="B10" s="232"/>
      <c r="C10" s="232"/>
      <c r="D10" s="232"/>
      <c r="E10" s="232"/>
      <c r="F10" s="232"/>
      <c r="G10" s="15">
        <v>3</v>
      </c>
      <c r="H10" s="50">
        <v>0</v>
      </c>
      <c r="I10" s="50">
        <v>0</v>
      </c>
    </row>
    <row r="11" spans="1:9">
      <c r="A11" s="232" t="s">
        <v>294</v>
      </c>
      <c r="B11" s="232"/>
      <c r="C11" s="232"/>
      <c r="D11" s="232"/>
      <c r="E11" s="232"/>
      <c r="F11" s="232"/>
      <c r="G11" s="15">
        <v>4</v>
      </c>
      <c r="H11" s="50">
        <v>0</v>
      </c>
      <c r="I11" s="50">
        <v>0</v>
      </c>
    </row>
    <row r="12" spans="1:9">
      <c r="A12" s="232" t="s">
        <v>407</v>
      </c>
      <c r="B12" s="232"/>
      <c r="C12" s="232"/>
      <c r="D12" s="232"/>
      <c r="E12" s="232"/>
      <c r="F12" s="232"/>
      <c r="G12" s="15">
        <v>5</v>
      </c>
      <c r="H12" s="50">
        <v>0</v>
      </c>
      <c r="I12" s="50">
        <v>0</v>
      </c>
    </row>
    <row r="13" spans="1:9">
      <c r="A13" s="231" t="s">
        <v>408</v>
      </c>
      <c r="B13" s="231"/>
      <c r="C13" s="231"/>
      <c r="D13" s="231"/>
      <c r="E13" s="231"/>
      <c r="F13" s="231"/>
      <c r="G13" s="16">
        <v>6</v>
      </c>
      <c r="H13" s="51">
        <f>SUM(H8:H12)</f>
        <v>0</v>
      </c>
      <c r="I13" s="51">
        <f>SUM(I8:I12)</f>
        <v>0</v>
      </c>
    </row>
    <row r="14" spans="1:9">
      <c r="A14" s="232" t="s">
        <v>409</v>
      </c>
      <c r="B14" s="232"/>
      <c r="C14" s="232"/>
      <c r="D14" s="232"/>
      <c r="E14" s="232"/>
      <c r="F14" s="232"/>
      <c r="G14" s="15">
        <v>7</v>
      </c>
      <c r="H14" s="50">
        <v>0</v>
      </c>
      <c r="I14" s="50">
        <v>0</v>
      </c>
    </row>
    <row r="15" spans="1:9">
      <c r="A15" s="232" t="s">
        <v>410</v>
      </c>
      <c r="B15" s="232"/>
      <c r="C15" s="232"/>
      <c r="D15" s="232"/>
      <c r="E15" s="232"/>
      <c r="F15" s="232"/>
      <c r="G15" s="15">
        <v>8</v>
      </c>
      <c r="H15" s="50">
        <v>0</v>
      </c>
      <c r="I15" s="50">
        <v>0</v>
      </c>
    </row>
    <row r="16" spans="1:9">
      <c r="A16" s="232" t="s">
        <v>412</v>
      </c>
      <c r="B16" s="232"/>
      <c r="C16" s="232"/>
      <c r="D16" s="232"/>
      <c r="E16" s="232"/>
      <c r="F16" s="232"/>
      <c r="G16" s="15">
        <v>9</v>
      </c>
      <c r="H16" s="50">
        <v>0</v>
      </c>
      <c r="I16" s="50">
        <v>0</v>
      </c>
    </row>
    <row r="17" spans="1:9">
      <c r="A17" s="232" t="s">
        <v>413</v>
      </c>
      <c r="B17" s="232"/>
      <c r="C17" s="232"/>
      <c r="D17" s="232"/>
      <c r="E17" s="232"/>
      <c r="F17" s="232"/>
      <c r="G17" s="15">
        <v>10</v>
      </c>
      <c r="H17" s="50">
        <v>0</v>
      </c>
      <c r="I17" s="50">
        <v>0</v>
      </c>
    </row>
    <row r="18" spans="1:9">
      <c r="A18" s="232" t="s">
        <v>414</v>
      </c>
      <c r="B18" s="232"/>
      <c r="C18" s="232"/>
      <c r="D18" s="232"/>
      <c r="E18" s="232"/>
      <c r="F18" s="232"/>
      <c r="G18" s="15">
        <v>11</v>
      </c>
      <c r="H18" s="50">
        <v>0</v>
      </c>
      <c r="I18" s="50">
        <v>0</v>
      </c>
    </row>
    <row r="19" spans="1:9">
      <c r="A19" s="232" t="s">
        <v>415</v>
      </c>
      <c r="B19" s="232"/>
      <c r="C19" s="232"/>
      <c r="D19" s="232"/>
      <c r="E19" s="232"/>
      <c r="F19" s="232"/>
      <c r="G19" s="15">
        <v>12</v>
      </c>
      <c r="H19" s="50">
        <v>0</v>
      </c>
      <c r="I19" s="50">
        <v>0</v>
      </c>
    </row>
    <row r="20" spans="1:9" ht="25.9" customHeight="1">
      <c r="A20" s="290" t="s">
        <v>416</v>
      </c>
      <c r="B20" s="291"/>
      <c r="C20" s="291"/>
      <c r="D20" s="291"/>
      <c r="E20" s="291"/>
      <c r="F20" s="291"/>
      <c r="G20" s="17">
        <v>13</v>
      </c>
      <c r="H20" s="52">
        <f>H14+H15+H16+H17+H18+H19</f>
        <v>0</v>
      </c>
      <c r="I20" s="52">
        <f>I14+I15+I16+I17+I18+I19</f>
        <v>0</v>
      </c>
    </row>
    <row r="21" spans="1:9" ht="25.9" customHeight="1">
      <c r="A21" s="290" t="s">
        <v>417</v>
      </c>
      <c r="B21" s="291"/>
      <c r="C21" s="291"/>
      <c r="D21" s="291"/>
      <c r="E21" s="291"/>
      <c r="F21" s="291"/>
      <c r="G21" s="17">
        <v>14</v>
      </c>
      <c r="H21" s="52">
        <f>H13+H20</f>
        <v>0</v>
      </c>
      <c r="I21" s="52">
        <f>I13+I20</f>
        <v>0</v>
      </c>
    </row>
    <row r="22" spans="1:9">
      <c r="A22" s="255" t="s">
        <v>295</v>
      </c>
      <c r="B22" s="292"/>
      <c r="C22" s="292"/>
      <c r="D22" s="292"/>
      <c r="E22" s="292"/>
      <c r="F22" s="292"/>
      <c r="G22" s="292"/>
      <c r="H22" s="292"/>
      <c r="I22" s="293"/>
    </row>
    <row r="23" spans="1:9" ht="26.45" customHeight="1">
      <c r="A23" s="294" t="s">
        <v>411</v>
      </c>
      <c r="B23" s="294"/>
      <c r="C23" s="294"/>
      <c r="D23" s="294"/>
      <c r="E23" s="294"/>
      <c r="F23" s="294"/>
      <c r="G23" s="14">
        <v>15</v>
      </c>
      <c r="H23" s="49">
        <v>0</v>
      </c>
      <c r="I23" s="49">
        <v>0</v>
      </c>
    </row>
    <row r="24" spans="1:9">
      <c r="A24" s="232" t="s">
        <v>296</v>
      </c>
      <c r="B24" s="232"/>
      <c r="C24" s="232"/>
      <c r="D24" s="232"/>
      <c r="E24" s="232"/>
      <c r="F24" s="232"/>
      <c r="G24" s="14">
        <v>16</v>
      </c>
      <c r="H24" s="50">
        <v>0</v>
      </c>
      <c r="I24" s="50">
        <v>0</v>
      </c>
    </row>
    <row r="25" spans="1:9">
      <c r="A25" s="232" t="s">
        <v>297</v>
      </c>
      <c r="B25" s="232"/>
      <c r="C25" s="232"/>
      <c r="D25" s="232"/>
      <c r="E25" s="232"/>
      <c r="F25" s="232"/>
      <c r="G25" s="14">
        <v>17</v>
      </c>
      <c r="H25" s="50">
        <v>0</v>
      </c>
      <c r="I25" s="50">
        <v>0</v>
      </c>
    </row>
    <row r="26" spans="1:9">
      <c r="A26" s="232" t="s">
        <v>298</v>
      </c>
      <c r="B26" s="232"/>
      <c r="C26" s="232"/>
      <c r="D26" s="232"/>
      <c r="E26" s="232"/>
      <c r="F26" s="232"/>
      <c r="G26" s="14">
        <v>18</v>
      </c>
      <c r="H26" s="50">
        <v>0</v>
      </c>
      <c r="I26" s="50">
        <v>0</v>
      </c>
    </row>
    <row r="27" spans="1:9">
      <c r="A27" s="232" t="s">
        <v>299</v>
      </c>
      <c r="B27" s="232"/>
      <c r="C27" s="232"/>
      <c r="D27" s="232"/>
      <c r="E27" s="232"/>
      <c r="F27" s="232"/>
      <c r="G27" s="14">
        <v>19</v>
      </c>
      <c r="H27" s="50">
        <v>0</v>
      </c>
      <c r="I27" s="50">
        <v>0</v>
      </c>
    </row>
    <row r="28" spans="1:9">
      <c r="A28" s="232" t="s">
        <v>300</v>
      </c>
      <c r="B28" s="232"/>
      <c r="C28" s="232"/>
      <c r="D28" s="232"/>
      <c r="E28" s="232"/>
      <c r="F28" s="232"/>
      <c r="G28" s="14">
        <v>20</v>
      </c>
      <c r="H28" s="50">
        <v>0</v>
      </c>
      <c r="I28" s="50">
        <v>0</v>
      </c>
    </row>
    <row r="29" spans="1:9" ht="25.15" customHeight="1">
      <c r="A29" s="231" t="s">
        <v>418</v>
      </c>
      <c r="B29" s="231"/>
      <c r="C29" s="231"/>
      <c r="D29" s="231"/>
      <c r="E29" s="231"/>
      <c r="F29" s="231"/>
      <c r="G29" s="16">
        <v>21</v>
      </c>
      <c r="H29" s="51">
        <f>SUM(H23:H28)</f>
        <v>0</v>
      </c>
      <c r="I29" s="51">
        <f>SUM(I23:I28)</f>
        <v>0</v>
      </c>
    </row>
    <row r="30" spans="1:9" ht="21" customHeight="1">
      <c r="A30" s="232" t="s">
        <v>301</v>
      </c>
      <c r="B30" s="232"/>
      <c r="C30" s="232"/>
      <c r="D30" s="232"/>
      <c r="E30" s="232"/>
      <c r="F30" s="232"/>
      <c r="G30" s="15">
        <v>22</v>
      </c>
      <c r="H30" s="50">
        <v>0</v>
      </c>
      <c r="I30" s="50">
        <v>0</v>
      </c>
    </row>
    <row r="31" spans="1:9">
      <c r="A31" s="232" t="s">
        <v>302</v>
      </c>
      <c r="B31" s="232"/>
      <c r="C31" s="232"/>
      <c r="D31" s="232"/>
      <c r="E31" s="232"/>
      <c r="F31" s="232"/>
      <c r="G31" s="15">
        <v>23</v>
      </c>
      <c r="H31" s="50">
        <v>0</v>
      </c>
      <c r="I31" s="50">
        <v>0</v>
      </c>
    </row>
    <row r="32" spans="1:9">
      <c r="A32" s="232" t="s">
        <v>303</v>
      </c>
      <c r="B32" s="232"/>
      <c r="C32" s="232"/>
      <c r="D32" s="232"/>
      <c r="E32" s="232"/>
      <c r="F32" s="232"/>
      <c r="G32" s="15">
        <v>24</v>
      </c>
      <c r="H32" s="50">
        <v>0</v>
      </c>
      <c r="I32" s="50">
        <v>0</v>
      </c>
    </row>
    <row r="33" spans="1:9">
      <c r="A33" s="232" t="s">
        <v>304</v>
      </c>
      <c r="B33" s="232"/>
      <c r="C33" s="232"/>
      <c r="D33" s="232"/>
      <c r="E33" s="232"/>
      <c r="F33" s="232"/>
      <c r="G33" s="15">
        <v>25</v>
      </c>
      <c r="H33" s="50">
        <v>0</v>
      </c>
      <c r="I33" s="50">
        <v>0</v>
      </c>
    </row>
    <row r="34" spans="1:9">
      <c r="A34" s="232" t="s">
        <v>305</v>
      </c>
      <c r="B34" s="232"/>
      <c r="C34" s="232"/>
      <c r="D34" s="232"/>
      <c r="E34" s="232"/>
      <c r="F34" s="232"/>
      <c r="G34" s="15">
        <v>26</v>
      </c>
      <c r="H34" s="50">
        <v>0</v>
      </c>
      <c r="I34" s="50">
        <v>0</v>
      </c>
    </row>
    <row r="35" spans="1:9" ht="28.9" customHeight="1">
      <c r="A35" s="231" t="s">
        <v>419</v>
      </c>
      <c r="B35" s="231"/>
      <c r="C35" s="231"/>
      <c r="D35" s="231"/>
      <c r="E35" s="231"/>
      <c r="F35" s="231"/>
      <c r="G35" s="16">
        <v>27</v>
      </c>
      <c r="H35" s="51">
        <f>SUM(H30:H34)</f>
        <v>0</v>
      </c>
      <c r="I35" s="51">
        <f>SUM(I30:I34)</f>
        <v>0</v>
      </c>
    </row>
    <row r="36" spans="1:9" ht="26.45" customHeight="1">
      <c r="A36" s="290" t="s">
        <v>420</v>
      </c>
      <c r="B36" s="291"/>
      <c r="C36" s="291"/>
      <c r="D36" s="291"/>
      <c r="E36" s="291"/>
      <c r="F36" s="291"/>
      <c r="G36" s="17">
        <v>28</v>
      </c>
      <c r="H36" s="52">
        <f>H29+H35</f>
        <v>0</v>
      </c>
      <c r="I36" s="52">
        <f>I29+I35</f>
        <v>0</v>
      </c>
    </row>
    <row r="37" spans="1:9">
      <c r="A37" s="255" t="s">
        <v>306</v>
      </c>
      <c r="B37" s="292"/>
      <c r="C37" s="292"/>
      <c r="D37" s="292"/>
      <c r="E37" s="292"/>
      <c r="F37" s="292"/>
      <c r="G37" s="292">
        <v>0</v>
      </c>
      <c r="H37" s="292"/>
      <c r="I37" s="293"/>
    </row>
    <row r="38" spans="1:9">
      <c r="A38" s="295" t="s">
        <v>307</v>
      </c>
      <c r="B38" s="295"/>
      <c r="C38" s="295"/>
      <c r="D38" s="295"/>
      <c r="E38" s="295"/>
      <c r="F38" s="295"/>
      <c r="G38" s="14">
        <v>29</v>
      </c>
      <c r="H38" s="49">
        <v>0</v>
      </c>
      <c r="I38" s="49">
        <v>0</v>
      </c>
    </row>
    <row r="39" spans="1:9" ht="21.6" customHeight="1">
      <c r="A39" s="175" t="s">
        <v>308</v>
      </c>
      <c r="B39" s="175"/>
      <c r="C39" s="175"/>
      <c r="D39" s="175"/>
      <c r="E39" s="175"/>
      <c r="F39" s="175"/>
      <c r="G39" s="14">
        <v>30</v>
      </c>
      <c r="H39" s="49">
        <v>0</v>
      </c>
      <c r="I39" s="49">
        <v>0</v>
      </c>
    </row>
    <row r="40" spans="1:9">
      <c r="A40" s="175" t="s">
        <v>309</v>
      </c>
      <c r="B40" s="175"/>
      <c r="C40" s="175"/>
      <c r="D40" s="175"/>
      <c r="E40" s="175"/>
      <c r="F40" s="175"/>
      <c r="G40" s="14">
        <v>31</v>
      </c>
      <c r="H40" s="49">
        <v>0</v>
      </c>
      <c r="I40" s="49">
        <v>0</v>
      </c>
    </row>
    <row r="41" spans="1:9">
      <c r="A41" s="175" t="s">
        <v>310</v>
      </c>
      <c r="B41" s="175"/>
      <c r="C41" s="175"/>
      <c r="D41" s="175"/>
      <c r="E41" s="175"/>
      <c r="F41" s="175"/>
      <c r="G41" s="14">
        <v>32</v>
      </c>
      <c r="H41" s="49">
        <v>0</v>
      </c>
      <c r="I41" s="49">
        <v>0</v>
      </c>
    </row>
    <row r="42" spans="1:9" ht="26.45" customHeight="1">
      <c r="A42" s="231" t="s">
        <v>421</v>
      </c>
      <c r="B42" s="231"/>
      <c r="C42" s="231"/>
      <c r="D42" s="231"/>
      <c r="E42" s="231"/>
      <c r="F42" s="231"/>
      <c r="G42" s="16">
        <v>33</v>
      </c>
      <c r="H42" s="51">
        <f>H41+H40+H39+H38</f>
        <v>0</v>
      </c>
      <c r="I42" s="51">
        <f>I41+I40+I39+I38</f>
        <v>0</v>
      </c>
    </row>
    <row r="43" spans="1:9" ht="22.9" customHeight="1">
      <c r="A43" s="175" t="s">
        <v>311</v>
      </c>
      <c r="B43" s="175"/>
      <c r="C43" s="175"/>
      <c r="D43" s="175"/>
      <c r="E43" s="175"/>
      <c r="F43" s="175"/>
      <c r="G43" s="15">
        <v>34</v>
      </c>
      <c r="H43" s="50">
        <v>0</v>
      </c>
      <c r="I43" s="50">
        <v>0</v>
      </c>
    </row>
    <row r="44" spans="1:9">
      <c r="A44" s="175" t="s">
        <v>312</v>
      </c>
      <c r="B44" s="175"/>
      <c r="C44" s="175"/>
      <c r="D44" s="175"/>
      <c r="E44" s="175"/>
      <c r="F44" s="175"/>
      <c r="G44" s="15">
        <v>35</v>
      </c>
      <c r="H44" s="50">
        <v>0</v>
      </c>
      <c r="I44" s="50">
        <v>0</v>
      </c>
    </row>
    <row r="45" spans="1:9">
      <c r="A45" s="175" t="s">
        <v>313</v>
      </c>
      <c r="B45" s="175"/>
      <c r="C45" s="175"/>
      <c r="D45" s="175"/>
      <c r="E45" s="175"/>
      <c r="F45" s="175"/>
      <c r="G45" s="15">
        <v>36</v>
      </c>
      <c r="H45" s="50">
        <v>0</v>
      </c>
      <c r="I45" s="50">
        <v>0</v>
      </c>
    </row>
    <row r="46" spans="1:9" ht="25.15" customHeight="1">
      <c r="A46" s="175" t="s">
        <v>314</v>
      </c>
      <c r="B46" s="175"/>
      <c r="C46" s="175"/>
      <c r="D46" s="175"/>
      <c r="E46" s="175"/>
      <c r="F46" s="175"/>
      <c r="G46" s="15">
        <v>37</v>
      </c>
      <c r="H46" s="50">
        <v>0</v>
      </c>
      <c r="I46" s="50">
        <v>0</v>
      </c>
    </row>
    <row r="47" spans="1:9">
      <c r="A47" s="175" t="s">
        <v>315</v>
      </c>
      <c r="B47" s="175"/>
      <c r="C47" s="175"/>
      <c r="D47" s="175"/>
      <c r="E47" s="175"/>
      <c r="F47" s="175"/>
      <c r="G47" s="15">
        <v>38</v>
      </c>
      <c r="H47" s="50">
        <v>0</v>
      </c>
      <c r="I47" s="50">
        <v>0</v>
      </c>
    </row>
    <row r="48" spans="1:9" ht="25.15" customHeight="1">
      <c r="A48" s="231" t="s">
        <v>422</v>
      </c>
      <c r="B48" s="231"/>
      <c r="C48" s="231"/>
      <c r="D48" s="231"/>
      <c r="E48" s="231"/>
      <c r="F48" s="231"/>
      <c r="G48" s="16">
        <v>39</v>
      </c>
      <c r="H48" s="51">
        <f>H47+H46+H45+H44+H43</f>
        <v>0</v>
      </c>
      <c r="I48" s="51">
        <f>I47+I46+I45+I44+I43</f>
        <v>0</v>
      </c>
    </row>
    <row r="49" spans="1:9" ht="28.15" customHeight="1">
      <c r="A49" s="222" t="s">
        <v>423</v>
      </c>
      <c r="B49" s="223"/>
      <c r="C49" s="223"/>
      <c r="D49" s="223"/>
      <c r="E49" s="223"/>
      <c r="F49" s="223"/>
      <c r="G49" s="16">
        <v>40</v>
      </c>
      <c r="H49" s="51">
        <f>H48+H42</f>
        <v>0</v>
      </c>
      <c r="I49" s="51">
        <f>I48+I42</f>
        <v>0</v>
      </c>
    </row>
    <row r="50" spans="1:9">
      <c r="A50" s="232" t="s">
        <v>316</v>
      </c>
      <c r="B50" s="232"/>
      <c r="C50" s="232"/>
      <c r="D50" s="232"/>
      <c r="E50" s="232"/>
      <c r="F50" s="232"/>
      <c r="G50" s="15">
        <v>41</v>
      </c>
      <c r="H50" s="50">
        <v>0</v>
      </c>
      <c r="I50" s="50">
        <v>0</v>
      </c>
    </row>
    <row r="51" spans="1:9" ht="24.6" customHeight="1">
      <c r="A51" s="222" t="s">
        <v>424</v>
      </c>
      <c r="B51" s="223"/>
      <c r="C51" s="223"/>
      <c r="D51" s="223"/>
      <c r="E51" s="223"/>
      <c r="F51" s="223"/>
      <c r="G51" s="16">
        <v>42</v>
      </c>
      <c r="H51" s="51">
        <f>H21+H36+H49+H50</f>
        <v>0</v>
      </c>
      <c r="I51" s="51">
        <f>I21+I36+I49+I50</f>
        <v>0</v>
      </c>
    </row>
    <row r="52" spans="1:9" ht="23.45" customHeight="1">
      <c r="A52" s="288" t="s">
        <v>425</v>
      </c>
      <c r="B52" s="289"/>
      <c r="C52" s="289"/>
      <c r="D52" s="289"/>
      <c r="E52" s="289"/>
      <c r="F52" s="289"/>
      <c r="G52" s="15">
        <v>43</v>
      </c>
      <c r="H52" s="50">
        <v>0</v>
      </c>
      <c r="I52" s="50">
        <v>0</v>
      </c>
    </row>
    <row r="53" spans="1:9" ht="28.9" customHeight="1">
      <c r="A53" s="286" t="s">
        <v>426</v>
      </c>
      <c r="B53" s="287"/>
      <c r="C53" s="287"/>
      <c r="D53" s="287"/>
      <c r="E53" s="287"/>
      <c r="F53" s="287"/>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39370078740157483" right="0.39370078740157483" top="0.39370078740157483" bottom="0.39370078740157483" header="0.51181102362204722" footer="0.51181102362204722"/>
  <pageSetup paperSize="9" scale="9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N44" zoomScaleNormal="100" zoomScaleSheetLayoutView="100" workbookViewId="0">
      <selection activeCell="U46" sqref="U46"/>
    </sheetView>
  </sheetViews>
  <sheetFormatPr defaultRowHeight="12.75"/>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316" t="s">
        <v>317</v>
      </c>
      <c r="B1" s="317"/>
      <c r="C1" s="317"/>
      <c r="D1" s="317"/>
      <c r="E1" s="317"/>
      <c r="F1" s="317"/>
      <c r="G1" s="317"/>
      <c r="H1" s="317"/>
      <c r="I1" s="317"/>
      <c r="J1" s="317"/>
      <c r="K1" s="66"/>
    </row>
    <row r="2" spans="1:25" ht="15.75">
      <c r="A2" s="3"/>
      <c r="B2" s="4"/>
      <c r="C2" s="318" t="s">
        <v>318</v>
      </c>
      <c r="D2" s="318"/>
      <c r="E2" s="5">
        <v>45292</v>
      </c>
      <c r="F2" s="6" t="s">
        <v>319</v>
      </c>
      <c r="G2" s="5">
        <v>45657</v>
      </c>
      <c r="H2" s="67"/>
      <c r="I2" s="67"/>
      <c r="J2" s="67"/>
      <c r="K2" s="66"/>
      <c r="X2" s="68" t="s">
        <v>491</v>
      </c>
    </row>
    <row r="3" spans="1:25" ht="13.5" customHeight="1" thickBot="1">
      <c r="A3" s="319" t="s">
        <v>320</v>
      </c>
      <c r="B3" s="320"/>
      <c r="C3" s="320"/>
      <c r="D3" s="320"/>
      <c r="E3" s="320"/>
      <c r="F3" s="320"/>
      <c r="G3" s="323" t="s">
        <v>321</v>
      </c>
      <c r="H3" s="307" t="s">
        <v>322</v>
      </c>
      <c r="I3" s="307"/>
      <c r="J3" s="307"/>
      <c r="K3" s="307"/>
      <c r="L3" s="307"/>
      <c r="M3" s="307"/>
      <c r="N3" s="307"/>
      <c r="O3" s="307"/>
      <c r="P3" s="307"/>
      <c r="Q3" s="307"/>
      <c r="R3" s="307"/>
      <c r="S3" s="307"/>
      <c r="T3" s="307"/>
      <c r="U3" s="307"/>
      <c r="V3" s="307"/>
      <c r="W3" s="307"/>
      <c r="X3" s="307" t="s">
        <v>323</v>
      </c>
      <c r="Y3" s="309" t="s">
        <v>324</v>
      </c>
    </row>
    <row r="4" spans="1:25" ht="68.25" thickBot="1">
      <c r="A4" s="321"/>
      <c r="B4" s="322"/>
      <c r="C4" s="322"/>
      <c r="D4" s="322"/>
      <c r="E4" s="322"/>
      <c r="F4" s="322"/>
      <c r="G4" s="324"/>
      <c r="H4" s="69" t="s">
        <v>325</v>
      </c>
      <c r="I4" s="69" t="s">
        <v>326</v>
      </c>
      <c r="J4" s="69" t="s">
        <v>327</v>
      </c>
      <c r="K4" s="69" t="s">
        <v>328</v>
      </c>
      <c r="L4" s="69" t="s">
        <v>329</v>
      </c>
      <c r="M4" s="69" t="s">
        <v>330</v>
      </c>
      <c r="N4" s="69" t="s">
        <v>331</v>
      </c>
      <c r="O4" s="69" t="s">
        <v>332</v>
      </c>
      <c r="P4" s="107" t="s">
        <v>427</v>
      </c>
      <c r="Q4" s="69" t="s">
        <v>333</v>
      </c>
      <c r="R4" s="69" t="s">
        <v>334</v>
      </c>
      <c r="S4" s="107" t="s">
        <v>429</v>
      </c>
      <c r="T4" s="107" t="s">
        <v>431</v>
      </c>
      <c r="U4" s="69" t="s">
        <v>335</v>
      </c>
      <c r="V4" s="69" t="s">
        <v>336</v>
      </c>
      <c r="W4" s="69" t="s">
        <v>337</v>
      </c>
      <c r="X4" s="308"/>
      <c r="Y4" s="310"/>
    </row>
    <row r="5" spans="1:25" ht="22.5">
      <c r="A5" s="311">
        <v>1</v>
      </c>
      <c r="B5" s="312"/>
      <c r="C5" s="312"/>
      <c r="D5" s="312"/>
      <c r="E5" s="312"/>
      <c r="F5" s="312"/>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c r="A6" s="313" t="s">
        <v>349</v>
      </c>
      <c r="B6" s="313"/>
      <c r="C6" s="313"/>
      <c r="D6" s="313"/>
      <c r="E6" s="313"/>
      <c r="F6" s="313"/>
      <c r="G6" s="313"/>
      <c r="H6" s="313"/>
      <c r="I6" s="313"/>
      <c r="J6" s="313"/>
      <c r="K6" s="313"/>
      <c r="L6" s="313"/>
      <c r="M6" s="313"/>
      <c r="N6" s="314"/>
      <c r="O6" s="314"/>
      <c r="P6" s="314"/>
      <c r="Q6" s="314"/>
      <c r="R6" s="314"/>
      <c r="S6" s="314"/>
      <c r="T6" s="314"/>
      <c r="U6" s="314"/>
      <c r="V6" s="314"/>
      <c r="W6" s="314"/>
      <c r="X6" s="314"/>
      <c r="Y6" s="315"/>
    </row>
    <row r="7" spans="1:25">
      <c r="A7" s="305" t="s">
        <v>350</v>
      </c>
      <c r="B7" s="305"/>
      <c r="C7" s="305"/>
      <c r="D7" s="305"/>
      <c r="E7" s="305"/>
      <c r="F7" s="305"/>
      <c r="G7" s="8">
        <v>1</v>
      </c>
      <c r="H7" s="73">
        <v>15476105</v>
      </c>
      <c r="I7" s="73">
        <v>-33895</v>
      </c>
      <c r="J7" s="73">
        <v>0</v>
      </c>
      <c r="K7" s="73">
        <v>191958</v>
      </c>
      <c r="L7" s="73">
        <v>400340</v>
      </c>
      <c r="M7" s="73">
        <v>0</v>
      </c>
      <c r="N7" s="73">
        <v>0</v>
      </c>
      <c r="O7" s="73">
        <v>5209116</v>
      </c>
      <c r="P7" s="73">
        <v>133711</v>
      </c>
      <c r="Q7" s="73">
        <v>0</v>
      </c>
      <c r="R7" s="73">
        <v>0</v>
      </c>
      <c r="S7" s="73">
        <v>0</v>
      </c>
      <c r="T7" s="73">
        <v>-39492</v>
      </c>
      <c r="U7" s="73">
        <v>-33460256</v>
      </c>
      <c r="V7" s="73">
        <v>2251077</v>
      </c>
      <c r="W7" s="108">
        <f>H7+I7+J7+K7-L7+M7+N7+O7+P7+Q7+R7+U7+V7+S7+T7</f>
        <v>-10672016</v>
      </c>
      <c r="X7" s="73">
        <v>0</v>
      </c>
      <c r="Y7" s="108">
        <f>W7+X7</f>
        <v>-10672016</v>
      </c>
    </row>
    <row r="8" spans="1:25">
      <c r="A8" s="298" t="s">
        <v>351</v>
      </c>
      <c r="B8" s="298"/>
      <c r="C8" s="298"/>
      <c r="D8" s="298"/>
      <c r="E8" s="298"/>
      <c r="F8" s="298"/>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c r="A9" s="298" t="s">
        <v>352</v>
      </c>
      <c r="B9" s="298"/>
      <c r="C9" s="298"/>
      <c r="D9" s="298"/>
      <c r="E9" s="298"/>
      <c r="F9" s="298"/>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c r="A10" s="306" t="s">
        <v>353</v>
      </c>
      <c r="B10" s="306"/>
      <c r="C10" s="306"/>
      <c r="D10" s="306"/>
      <c r="E10" s="306"/>
      <c r="F10" s="306"/>
      <c r="G10" s="9">
        <v>4</v>
      </c>
      <c r="H10" s="109">
        <f>H7+H8+H9</f>
        <v>15476105</v>
      </c>
      <c r="I10" s="109">
        <f t="shared" ref="I10:Y10" si="2">I7+I8+I9</f>
        <v>-33895</v>
      </c>
      <c r="J10" s="109">
        <f t="shared" si="2"/>
        <v>0</v>
      </c>
      <c r="K10" s="109">
        <f t="shared" si="2"/>
        <v>191958</v>
      </c>
      <c r="L10" s="109">
        <f t="shared" si="2"/>
        <v>400340</v>
      </c>
      <c r="M10" s="109">
        <f t="shared" si="2"/>
        <v>0</v>
      </c>
      <c r="N10" s="109">
        <f t="shared" si="2"/>
        <v>0</v>
      </c>
      <c r="O10" s="109">
        <f t="shared" si="2"/>
        <v>5209116</v>
      </c>
      <c r="P10" s="109">
        <f t="shared" si="2"/>
        <v>133711</v>
      </c>
      <c r="Q10" s="109">
        <f t="shared" si="2"/>
        <v>0</v>
      </c>
      <c r="R10" s="109">
        <f t="shared" si="2"/>
        <v>0</v>
      </c>
      <c r="S10" s="109">
        <f t="shared" si="2"/>
        <v>0</v>
      </c>
      <c r="T10" s="109">
        <f t="shared" si="2"/>
        <v>-39492</v>
      </c>
      <c r="U10" s="109">
        <f t="shared" si="2"/>
        <v>-33460256</v>
      </c>
      <c r="V10" s="109">
        <f t="shared" si="2"/>
        <v>2251077</v>
      </c>
      <c r="W10" s="109">
        <f t="shared" si="2"/>
        <v>-10672016</v>
      </c>
      <c r="X10" s="109">
        <f t="shared" si="2"/>
        <v>0</v>
      </c>
      <c r="Y10" s="109">
        <f t="shared" si="2"/>
        <v>-10672016</v>
      </c>
    </row>
    <row r="11" spans="1:25">
      <c r="A11" s="298" t="s">
        <v>354</v>
      </c>
      <c r="B11" s="298"/>
      <c r="C11" s="298"/>
      <c r="D11" s="298"/>
      <c r="E11" s="298"/>
      <c r="F11" s="298"/>
      <c r="G11" s="8">
        <v>5</v>
      </c>
      <c r="H11" s="110">
        <v>0</v>
      </c>
      <c r="I11" s="110">
        <v>0</v>
      </c>
      <c r="J11" s="110">
        <v>0</v>
      </c>
      <c r="K11" s="110">
        <v>0</v>
      </c>
      <c r="L11" s="110">
        <v>0</v>
      </c>
      <c r="M11" s="110">
        <v>0</v>
      </c>
      <c r="N11" s="110">
        <v>0</v>
      </c>
      <c r="O11" s="110">
        <v>0</v>
      </c>
      <c r="P11" s="110">
        <v>0</v>
      </c>
      <c r="Q11" s="110">
        <v>0</v>
      </c>
      <c r="R11" s="110">
        <v>0</v>
      </c>
      <c r="S11" s="110"/>
      <c r="T11" s="110"/>
      <c r="U11" s="110">
        <v>0</v>
      </c>
      <c r="V11" s="73">
        <f>'Balance sheet'!H95</f>
        <v>6083780</v>
      </c>
      <c r="W11" s="108">
        <f t="shared" ref="W11:W29" si="3">H11+I11+J11+K11-L11+M11+N11+O11+P11+Q11+R11+U11+V11+S11+T11</f>
        <v>6083780</v>
      </c>
      <c r="X11" s="73">
        <v>0</v>
      </c>
      <c r="Y11" s="108">
        <f t="shared" ref="Y11:Y29" si="4">W11+X11</f>
        <v>6083780</v>
      </c>
    </row>
    <row r="12" spans="1:25">
      <c r="A12" s="298" t="s">
        <v>355</v>
      </c>
      <c r="B12" s="298"/>
      <c r="C12" s="298"/>
      <c r="D12" s="298"/>
      <c r="E12" s="298"/>
      <c r="F12" s="298"/>
      <c r="G12" s="8">
        <v>6</v>
      </c>
      <c r="H12" s="110">
        <v>0</v>
      </c>
      <c r="I12" s="110">
        <v>0</v>
      </c>
      <c r="J12" s="110">
        <v>0</v>
      </c>
      <c r="K12" s="110">
        <v>0</v>
      </c>
      <c r="L12" s="110">
        <v>0</v>
      </c>
      <c r="M12" s="110">
        <v>0</v>
      </c>
      <c r="N12" s="73">
        <v>0</v>
      </c>
      <c r="O12" s="110">
        <v>0</v>
      </c>
      <c r="P12" s="110">
        <v>0</v>
      </c>
      <c r="Q12" s="110">
        <v>0</v>
      </c>
      <c r="R12" s="110">
        <v>0</v>
      </c>
      <c r="S12" s="110"/>
      <c r="T12" s="110"/>
      <c r="U12" s="110">
        <v>0</v>
      </c>
      <c r="V12" s="110">
        <v>0</v>
      </c>
      <c r="W12" s="108">
        <f t="shared" si="3"/>
        <v>0</v>
      </c>
      <c r="X12" s="73">
        <v>0</v>
      </c>
      <c r="Y12" s="108">
        <f t="shared" si="4"/>
        <v>0</v>
      </c>
    </row>
    <row r="13" spans="1:25" ht="26.25" customHeight="1">
      <c r="A13" s="298" t="s">
        <v>356</v>
      </c>
      <c r="B13" s="298"/>
      <c r="C13" s="298"/>
      <c r="D13" s="298"/>
      <c r="E13" s="298"/>
      <c r="F13" s="298"/>
      <c r="G13" s="8">
        <v>7</v>
      </c>
      <c r="H13" s="110">
        <v>0</v>
      </c>
      <c r="I13" s="110">
        <v>0</v>
      </c>
      <c r="J13" s="110">
        <v>0</v>
      </c>
      <c r="K13" s="110">
        <v>0</v>
      </c>
      <c r="L13" s="110">
        <v>0</v>
      </c>
      <c r="M13" s="110">
        <v>0</v>
      </c>
      <c r="N13" s="110">
        <v>0</v>
      </c>
      <c r="O13" s="73">
        <v>-3503292</v>
      </c>
      <c r="P13" s="110">
        <v>0</v>
      </c>
      <c r="Q13" s="110">
        <v>0</v>
      </c>
      <c r="R13" s="110">
        <v>0</v>
      </c>
      <c r="S13" s="110"/>
      <c r="T13" s="110"/>
      <c r="U13" s="73">
        <v>4687251</v>
      </c>
      <c r="V13" s="73">
        <v>0</v>
      </c>
      <c r="W13" s="108">
        <f t="shared" si="3"/>
        <v>1183959</v>
      </c>
      <c r="X13" s="73">
        <v>0</v>
      </c>
      <c r="Y13" s="108">
        <f t="shared" si="4"/>
        <v>1183959</v>
      </c>
    </row>
    <row r="14" spans="1:25" ht="29.25" customHeight="1">
      <c r="A14" s="298" t="s">
        <v>436</v>
      </c>
      <c r="B14" s="298"/>
      <c r="C14" s="298"/>
      <c r="D14" s="298"/>
      <c r="E14" s="298"/>
      <c r="F14" s="298"/>
      <c r="G14" s="8">
        <v>8</v>
      </c>
      <c r="H14" s="110">
        <v>0</v>
      </c>
      <c r="I14" s="110">
        <v>0</v>
      </c>
      <c r="J14" s="110">
        <v>0</v>
      </c>
      <c r="K14" s="110">
        <v>0</v>
      </c>
      <c r="L14" s="110">
        <v>0</v>
      </c>
      <c r="M14" s="110">
        <v>0</v>
      </c>
      <c r="N14" s="110">
        <v>0</v>
      </c>
      <c r="O14" s="110">
        <v>0</v>
      </c>
      <c r="P14" s="73">
        <v>0</v>
      </c>
      <c r="Q14" s="110">
        <v>0</v>
      </c>
      <c r="R14" s="110">
        <v>0</v>
      </c>
      <c r="S14" s="110"/>
      <c r="T14" s="110"/>
      <c r="U14" s="73">
        <v>0</v>
      </c>
      <c r="V14" s="73">
        <v>0</v>
      </c>
      <c r="W14" s="108">
        <f t="shared" si="3"/>
        <v>0</v>
      </c>
      <c r="X14" s="73">
        <v>0</v>
      </c>
      <c r="Y14" s="108">
        <f t="shared" si="4"/>
        <v>0</v>
      </c>
    </row>
    <row r="15" spans="1:25">
      <c r="A15" s="298" t="s">
        <v>357</v>
      </c>
      <c r="B15" s="298"/>
      <c r="C15" s="298"/>
      <c r="D15" s="298"/>
      <c r="E15" s="298"/>
      <c r="F15" s="298"/>
      <c r="G15" s="8">
        <v>9</v>
      </c>
      <c r="H15" s="110">
        <v>0</v>
      </c>
      <c r="I15" s="110">
        <v>0</v>
      </c>
      <c r="J15" s="110">
        <v>0</v>
      </c>
      <c r="K15" s="110">
        <v>0</v>
      </c>
      <c r="L15" s="110">
        <v>0</v>
      </c>
      <c r="M15" s="110">
        <v>0</v>
      </c>
      <c r="N15" s="110">
        <v>0</v>
      </c>
      <c r="O15" s="110">
        <v>0</v>
      </c>
      <c r="P15" s="110">
        <v>0</v>
      </c>
      <c r="Q15" s="73">
        <v>0</v>
      </c>
      <c r="R15" s="110">
        <v>0</v>
      </c>
      <c r="S15" s="110"/>
      <c r="T15" s="110"/>
      <c r="U15" s="73">
        <v>0</v>
      </c>
      <c r="V15" s="73">
        <v>0</v>
      </c>
      <c r="W15" s="108">
        <f t="shared" si="3"/>
        <v>0</v>
      </c>
      <c r="X15" s="73">
        <v>0</v>
      </c>
      <c r="Y15" s="108">
        <f t="shared" si="4"/>
        <v>0</v>
      </c>
    </row>
    <row r="16" spans="1:25" ht="28.5" customHeight="1">
      <c r="A16" s="298" t="s">
        <v>358</v>
      </c>
      <c r="B16" s="298"/>
      <c r="C16" s="298"/>
      <c r="D16" s="298"/>
      <c r="E16" s="298"/>
      <c r="F16" s="298"/>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c r="A17" s="298" t="s">
        <v>359</v>
      </c>
      <c r="B17" s="298"/>
      <c r="C17" s="298"/>
      <c r="D17" s="298"/>
      <c r="E17" s="298"/>
      <c r="F17" s="298"/>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c r="A18" s="298" t="s">
        <v>360</v>
      </c>
      <c r="B18" s="298"/>
      <c r="C18" s="298"/>
      <c r="D18" s="298"/>
      <c r="E18" s="298"/>
      <c r="F18" s="298"/>
      <c r="G18" s="8">
        <v>12</v>
      </c>
      <c r="H18" s="110">
        <v>0</v>
      </c>
      <c r="I18" s="110">
        <v>0</v>
      </c>
      <c r="J18" s="110">
        <v>0</v>
      </c>
      <c r="K18" s="110">
        <v>0</v>
      </c>
      <c r="L18" s="110">
        <v>0</v>
      </c>
      <c r="M18" s="110">
        <v>0</v>
      </c>
      <c r="N18" s="73">
        <v>0</v>
      </c>
      <c r="O18" s="73">
        <v>0</v>
      </c>
      <c r="P18" s="73">
        <v>0</v>
      </c>
      <c r="Q18" s="73">
        <v>0</v>
      </c>
      <c r="R18" s="73">
        <v>0</v>
      </c>
      <c r="S18" s="73">
        <v>0</v>
      </c>
      <c r="T18" s="73">
        <v>0</v>
      </c>
      <c r="U18" s="73">
        <f t="shared" ref="U18" si="5">-H18</f>
        <v>0</v>
      </c>
      <c r="V18" s="73">
        <v>0</v>
      </c>
      <c r="W18" s="108">
        <f t="shared" si="3"/>
        <v>0</v>
      </c>
      <c r="X18" s="73">
        <v>0</v>
      </c>
      <c r="Y18" s="108">
        <f t="shared" si="4"/>
        <v>0</v>
      </c>
    </row>
    <row r="19" spans="1:25">
      <c r="A19" s="298" t="s">
        <v>361</v>
      </c>
      <c r="B19" s="298"/>
      <c r="C19" s="298"/>
      <c r="D19" s="298"/>
      <c r="E19" s="298"/>
      <c r="F19" s="298"/>
      <c r="G19" s="8">
        <v>13</v>
      </c>
      <c r="H19" s="73">
        <v>0</v>
      </c>
      <c r="I19" s="73">
        <v>0</v>
      </c>
      <c r="J19" s="73">
        <v>0</v>
      </c>
      <c r="K19" s="73">
        <v>0</v>
      </c>
      <c r="L19" s="73">
        <v>0</v>
      </c>
      <c r="M19" s="73">
        <v>0</v>
      </c>
      <c r="N19" s="73">
        <v>0</v>
      </c>
      <c r="O19" s="73">
        <v>0</v>
      </c>
      <c r="P19" s="73">
        <v>0</v>
      </c>
      <c r="Q19" s="73">
        <v>0</v>
      </c>
      <c r="R19" s="73">
        <v>0</v>
      </c>
      <c r="S19" s="73">
        <v>0</v>
      </c>
      <c r="T19" s="73">
        <v>321</v>
      </c>
      <c r="U19" s="73">
        <v>8195</v>
      </c>
      <c r="V19" s="73">
        <v>0</v>
      </c>
      <c r="W19" s="108">
        <f t="shared" si="3"/>
        <v>8516</v>
      </c>
      <c r="X19" s="73">
        <v>0</v>
      </c>
      <c r="Y19" s="108">
        <f t="shared" si="4"/>
        <v>8516</v>
      </c>
    </row>
    <row r="20" spans="1:25">
      <c r="A20" s="298" t="s">
        <v>362</v>
      </c>
      <c r="B20" s="298"/>
      <c r="C20" s="298"/>
      <c r="D20" s="298"/>
      <c r="E20" s="298"/>
      <c r="F20" s="298"/>
      <c r="G20" s="8">
        <v>14</v>
      </c>
      <c r="H20" s="110">
        <v>0</v>
      </c>
      <c r="I20" s="110">
        <v>0</v>
      </c>
      <c r="J20" s="110">
        <v>0</v>
      </c>
      <c r="K20" s="110">
        <v>0</v>
      </c>
      <c r="L20" s="110">
        <v>0</v>
      </c>
      <c r="M20" s="110">
        <v>0</v>
      </c>
      <c r="N20" s="73">
        <v>0</v>
      </c>
      <c r="O20" s="73">
        <v>0</v>
      </c>
      <c r="P20" s="73">
        <v>0</v>
      </c>
      <c r="Q20" s="73">
        <v>0</v>
      </c>
      <c r="R20" s="73">
        <v>0</v>
      </c>
      <c r="S20" s="73">
        <v>0</v>
      </c>
      <c r="T20" s="73">
        <v>0</v>
      </c>
      <c r="U20" s="73">
        <f>-H20</f>
        <v>0</v>
      </c>
      <c r="V20" s="73">
        <v>0</v>
      </c>
      <c r="W20" s="108">
        <f t="shared" si="3"/>
        <v>0</v>
      </c>
      <c r="X20" s="73">
        <v>0</v>
      </c>
      <c r="Y20" s="108">
        <f t="shared" si="4"/>
        <v>0</v>
      </c>
    </row>
    <row r="21" spans="1:25" ht="30.75" customHeight="1">
      <c r="A21" s="298" t="s">
        <v>363</v>
      </c>
      <c r="B21" s="298"/>
      <c r="C21" s="298"/>
      <c r="D21" s="298"/>
      <c r="E21" s="298"/>
      <c r="F21" s="298"/>
      <c r="G21" s="8">
        <v>15</v>
      </c>
      <c r="H21" s="73">
        <v>-9339015</v>
      </c>
      <c r="I21" s="73">
        <v>0</v>
      </c>
      <c r="J21" s="73">
        <v>0</v>
      </c>
      <c r="K21" s="73">
        <v>0</v>
      </c>
      <c r="L21" s="73">
        <v>0</v>
      </c>
      <c r="M21" s="73">
        <v>0</v>
      </c>
      <c r="N21" s="73">
        <v>0</v>
      </c>
      <c r="O21" s="73">
        <v>0</v>
      </c>
      <c r="P21" s="73">
        <v>0</v>
      </c>
      <c r="Q21" s="73">
        <v>0</v>
      </c>
      <c r="R21" s="73">
        <v>0</v>
      </c>
      <c r="S21" s="73">
        <v>0</v>
      </c>
      <c r="T21" s="73">
        <v>0</v>
      </c>
      <c r="U21" s="73">
        <f>-H21</f>
        <v>9339015</v>
      </c>
      <c r="V21" s="73">
        <v>0</v>
      </c>
      <c r="W21" s="108">
        <f t="shared" si="3"/>
        <v>0</v>
      </c>
      <c r="X21" s="73">
        <v>0</v>
      </c>
      <c r="Y21" s="108">
        <f t="shared" si="4"/>
        <v>0</v>
      </c>
    </row>
    <row r="22" spans="1:25" ht="28.5" customHeight="1">
      <c r="A22" s="298" t="s">
        <v>437</v>
      </c>
      <c r="B22" s="298"/>
      <c r="C22" s="298"/>
      <c r="D22" s="298"/>
      <c r="E22" s="298"/>
      <c r="F22" s="298"/>
      <c r="G22" s="8">
        <v>16</v>
      </c>
      <c r="H22" s="73"/>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c r="A23" s="298" t="s">
        <v>438</v>
      </c>
      <c r="B23" s="298"/>
      <c r="C23" s="298"/>
      <c r="D23" s="298"/>
      <c r="E23" s="298"/>
      <c r="F23" s="298"/>
      <c r="G23" s="8">
        <v>17</v>
      </c>
      <c r="H23" s="73"/>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c r="A24" s="298" t="s">
        <v>364</v>
      </c>
      <c r="B24" s="298"/>
      <c r="C24" s="298"/>
      <c r="D24" s="298"/>
      <c r="E24" s="298"/>
      <c r="F24" s="298"/>
      <c r="G24" s="8">
        <v>18</v>
      </c>
      <c r="H24" s="73"/>
      <c r="I24" s="73">
        <v>0</v>
      </c>
      <c r="J24" s="73">
        <v>0</v>
      </c>
      <c r="K24" s="73">
        <v>0</v>
      </c>
      <c r="L24" s="73">
        <v>0</v>
      </c>
      <c r="M24" s="73">
        <v>0</v>
      </c>
      <c r="N24" s="73">
        <v>0</v>
      </c>
      <c r="O24" s="73">
        <v>0</v>
      </c>
      <c r="P24" s="73">
        <v>0</v>
      </c>
      <c r="Q24" s="73">
        <v>0</v>
      </c>
      <c r="R24" s="73">
        <v>0</v>
      </c>
      <c r="S24" s="73">
        <v>0</v>
      </c>
      <c r="T24" s="73">
        <v>0</v>
      </c>
      <c r="U24" s="73">
        <v>0</v>
      </c>
      <c r="V24" s="73">
        <v>0</v>
      </c>
      <c r="W24" s="108">
        <f t="shared" si="3"/>
        <v>0</v>
      </c>
      <c r="X24" s="73">
        <v>0</v>
      </c>
      <c r="Y24" s="108">
        <f t="shared" si="4"/>
        <v>0</v>
      </c>
    </row>
    <row r="25" spans="1:25">
      <c r="A25" s="298" t="s">
        <v>439</v>
      </c>
      <c r="B25" s="298"/>
      <c r="C25" s="298"/>
      <c r="D25" s="298"/>
      <c r="E25" s="298"/>
      <c r="F25" s="298"/>
      <c r="G25" s="8">
        <v>19</v>
      </c>
      <c r="H25" s="73"/>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c r="A26" s="298" t="s">
        <v>440</v>
      </c>
      <c r="B26" s="298"/>
      <c r="C26" s="298"/>
      <c r="D26" s="298"/>
      <c r="E26" s="298"/>
      <c r="F26" s="298"/>
      <c r="G26" s="8">
        <v>20</v>
      </c>
      <c r="H26" s="73"/>
      <c r="I26" s="73">
        <v>0</v>
      </c>
      <c r="J26" s="73">
        <v>0</v>
      </c>
      <c r="K26" s="73">
        <v>0</v>
      </c>
      <c r="L26" s="73">
        <v>0</v>
      </c>
      <c r="M26" s="73">
        <v>0</v>
      </c>
      <c r="N26" s="73">
        <v>0</v>
      </c>
      <c r="O26" s="73">
        <v>0</v>
      </c>
      <c r="P26" s="73">
        <v>0</v>
      </c>
      <c r="Q26" s="73">
        <v>0</v>
      </c>
      <c r="R26" s="73">
        <v>0</v>
      </c>
      <c r="S26" s="73">
        <v>0</v>
      </c>
      <c r="T26" s="73">
        <v>0</v>
      </c>
      <c r="U26" s="73">
        <v>0</v>
      </c>
      <c r="V26" s="73">
        <v>0</v>
      </c>
      <c r="W26" s="108">
        <f t="shared" si="3"/>
        <v>0</v>
      </c>
      <c r="X26" s="73">
        <v>0</v>
      </c>
      <c r="Y26" s="108">
        <f t="shared" si="4"/>
        <v>0</v>
      </c>
    </row>
    <row r="27" spans="1:25">
      <c r="A27" s="298" t="s">
        <v>441</v>
      </c>
      <c r="B27" s="298"/>
      <c r="C27" s="298"/>
      <c r="D27" s="298"/>
      <c r="E27" s="298"/>
      <c r="F27" s="298"/>
      <c r="G27" s="8">
        <v>21</v>
      </c>
      <c r="H27" s="73">
        <v>8677540</v>
      </c>
      <c r="I27" s="73">
        <v>0</v>
      </c>
      <c r="J27" s="73">
        <v>0</v>
      </c>
      <c r="K27" s="73">
        <v>0</v>
      </c>
      <c r="L27" s="73">
        <v>0</v>
      </c>
      <c r="M27" s="73">
        <v>0</v>
      </c>
      <c r="N27" s="73">
        <v>0</v>
      </c>
      <c r="O27" s="73">
        <v>0</v>
      </c>
      <c r="P27" s="73">
        <v>0</v>
      </c>
      <c r="Q27" s="73">
        <v>0</v>
      </c>
      <c r="R27" s="73">
        <v>0</v>
      </c>
      <c r="S27" s="73">
        <v>0</v>
      </c>
      <c r="T27" s="73">
        <v>0</v>
      </c>
      <c r="U27" s="73">
        <v>0</v>
      </c>
      <c r="V27" s="73">
        <v>0</v>
      </c>
      <c r="W27" s="108">
        <f t="shared" si="3"/>
        <v>8677540</v>
      </c>
      <c r="X27" s="73">
        <v>0</v>
      </c>
      <c r="Y27" s="108">
        <f t="shared" si="4"/>
        <v>8677540</v>
      </c>
    </row>
    <row r="28" spans="1:25" ht="30" customHeight="1">
      <c r="A28" s="298" t="s">
        <v>442</v>
      </c>
      <c r="B28" s="298"/>
      <c r="C28" s="298"/>
      <c r="D28" s="298"/>
      <c r="E28" s="298"/>
      <c r="F28" s="298"/>
      <c r="G28" s="8">
        <v>22</v>
      </c>
      <c r="H28" s="73">
        <v>0</v>
      </c>
      <c r="I28" s="73">
        <v>0</v>
      </c>
      <c r="J28" s="73">
        <v>0</v>
      </c>
      <c r="K28" s="73">
        <v>0</v>
      </c>
      <c r="L28" s="73">
        <v>0</v>
      </c>
      <c r="M28" s="73">
        <v>0</v>
      </c>
      <c r="N28" s="73">
        <v>0</v>
      </c>
      <c r="O28" s="73">
        <v>0</v>
      </c>
      <c r="P28" s="73">
        <v>0</v>
      </c>
      <c r="Q28" s="73">
        <v>0</v>
      </c>
      <c r="R28" s="73">
        <v>0</v>
      </c>
      <c r="S28" s="73">
        <v>0</v>
      </c>
      <c r="T28" s="73">
        <v>0</v>
      </c>
      <c r="U28" s="73">
        <f>V7</f>
        <v>2251077</v>
      </c>
      <c r="V28" s="73">
        <f>-U28</f>
        <v>-2251077</v>
      </c>
      <c r="W28" s="108">
        <f t="shared" si="3"/>
        <v>0</v>
      </c>
      <c r="X28" s="73">
        <v>0</v>
      </c>
      <c r="Y28" s="108">
        <f t="shared" si="4"/>
        <v>0</v>
      </c>
    </row>
    <row r="29" spans="1:25" ht="30" customHeight="1">
      <c r="A29" s="298" t="s">
        <v>443</v>
      </c>
      <c r="B29" s="298"/>
      <c r="C29" s="298"/>
      <c r="D29" s="298"/>
      <c r="E29" s="298"/>
      <c r="F29" s="298"/>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c r="A30" s="299" t="s">
        <v>444</v>
      </c>
      <c r="B30" s="299"/>
      <c r="C30" s="299"/>
      <c r="D30" s="299"/>
      <c r="E30" s="299"/>
      <c r="F30" s="299"/>
      <c r="G30" s="10">
        <v>24</v>
      </c>
      <c r="H30" s="111">
        <f>SUM(H10:H29)</f>
        <v>14814630</v>
      </c>
      <c r="I30" s="111">
        <f t="shared" ref="I30:Y30" si="6">SUM(I10:I29)</f>
        <v>-33895</v>
      </c>
      <c r="J30" s="111">
        <f t="shared" si="6"/>
        <v>0</v>
      </c>
      <c r="K30" s="111">
        <f t="shared" si="6"/>
        <v>191958</v>
      </c>
      <c r="L30" s="111">
        <f t="shared" si="6"/>
        <v>400340</v>
      </c>
      <c r="M30" s="111">
        <f t="shared" si="6"/>
        <v>0</v>
      </c>
      <c r="N30" s="111">
        <f t="shared" si="6"/>
        <v>0</v>
      </c>
      <c r="O30" s="111">
        <f t="shared" si="6"/>
        <v>1705824</v>
      </c>
      <c r="P30" s="111">
        <f t="shared" si="6"/>
        <v>133711</v>
      </c>
      <c r="Q30" s="111">
        <f t="shared" si="6"/>
        <v>0</v>
      </c>
      <c r="R30" s="111">
        <f t="shared" si="6"/>
        <v>0</v>
      </c>
      <c r="S30" s="111">
        <f t="shared" si="6"/>
        <v>0</v>
      </c>
      <c r="T30" s="111">
        <f t="shared" si="6"/>
        <v>-39171</v>
      </c>
      <c r="U30" s="111">
        <f t="shared" si="6"/>
        <v>-17174718</v>
      </c>
      <c r="V30" s="111">
        <f t="shared" si="6"/>
        <v>6083780</v>
      </c>
      <c r="W30" s="111">
        <f t="shared" si="6"/>
        <v>5281779</v>
      </c>
      <c r="X30" s="111">
        <f t="shared" si="6"/>
        <v>0</v>
      </c>
      <c r="Y30" s="111">
        <f t="shared" si="6"/>
        <v>5281779</v>
      </c>
    </row>
    <row r="31" spans="1:25">
      <c r="A31" s="300" t="s">
        <v>365</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c r="A32" s="302" t="s">
        <v>445</v>
      </c>
      <c r="B32" s="296"/>
      <c r="C32" s="296"/>
      <c r="D32" s="296"/>
      <c r="E32" s="296"/>
      <c r="F32" s="296"/>
      <c r="G32" s="9">
        <v>25</v>
      </c>
      <c r="H32" s="109">
        <f>SUM(H12:H20)</f>
        <v>0</v>
      </c>
      <c r="I32" s="109">
        <f t="shared" ref="I32:Y32" si="7">SUM(I12:I20)</f>
        <v>0</v>
      </c>
      <c r="J32" s="109">
        <f t="shared" si="7"/>
        <v>0</v>
      </c>
      <c r="K32" s="109">
        <f t="shared" si="7"/>
        <v>0</v>
      </c>
      <c r="L32" s="109">
        <f t="shared" si="7"/>
        <v>0</v>
      </c>
      <c r="M32" s="109">
        <f t="shared" si="7"/>
        <v>0</v>
      </c>
      <c r="N32" s="109">
        <f t="shared" si="7"/>
        <v>0</v>
      </c>
      <c r="O32" s="109">
        <f t="shared" si="7"/>
        <v>-3503292</v>
      </c>
      <c r="P32" s="109">
        <f t="shared" si="7"/>
        <v>0</v>
      </c>
      <c r="Q32" s="109">
        <f t="shared" si="7"/>
        <v>0</v>
      </c>
      <c r="R32" s="109">
        <f t="shared" si="7"/>
        <v>0</v>
      </c>
      <c r="S32" s="109">
        <f t="shared" si="7"/>
        <v>0</v>
      </c>
      <c r="T32" s="109">
        <f t="shared" si="7"/>
        <v>321</v>
      </c>
      <c r="U32" s="109">
        <f t="shared" si="7"/>
        <v>4695446</v>
      </c>
      <c r="V32" s="109">
        <f t="shared" si="7"/>
        <v>0</v>
      </c>
      <c r="W32" s="109">
        <f t="shared" si="7"/>
        <v>1192475</v>
      </c>
      <c r="X32" s="109">
        <f t="shared" si="7"/>
        <v>0</v>
      </c>
      <c r="Y32" s="109">
        <f t="shared" si="7"/>
        <v>1192475</v>
      </c>
    </row>
    <row r="33" spans="1:25" ht="31.5" customHeight="1">
      <c r="A33" s="302" t="s">
        <v>446</v>
      </c>
      <c r="B33" s="296"/>
      <c r="C33" s="296"/>
      <c r="D33" s="296"/>
      <c r="E33" s="296"/>
      <c r="F33" s="296"/>
      <c r="G33" s="9">
        <v>26</v>
      </c>
      <c r="H33" s="109">
        <f>H11+H32</f>
        <v>0</v>
      </c>
      <c r="I33" s="109">
        <f t="shared" ref="I33:Y33" si="8">I11+I32</f>
        <v>0</v>
      </c>
      <c r="J33" s="109">
        <f t="shared" si="8"/>
        <v>0</v>
      </c>
      <c r="K33" s="109">
        <f t="shared" si="8"/>
        <v>0</v>
      </c>
      <c r="L33" s="109">
        <f t="shared" si="8"/>
        <v>0</v>
      </c>
      <c r="M33" s="109">
        <f t="shared" si="8"/>
        <v>0</v>
      </c>
      <c r="N33" s="109">
        <f t="shared" si="8"/>
        <v>0</v>
      </c>
      <c r="O33" s="109">
        <f t="shared" si="8"/>
        <v>-3503292</v>
      </c>
      <c r="P33" s="109">
        <f t="shared" si="8"/>
        <v>0</v>
      </c>
      <c r="Q33" s="109">
        <f t="shared" si="8"/>
        <v>0</v>
      </c>
      <c r="R33" s="109">
        <f t="shared" si="8"/>
        <v>0</v>
      </c>
      <c r="S33" s="109">
        <f t="shared" si="8"/>
        <v>0</v>
      </c>
      <c r="T33" s="109">
        <f t="shared" si="8"/>
        <v>321</v>
      </c>
      <c r="U33" s="109">
        <f t="shared" si="8"/>
        <v>4695446</v>
      </c>
      <c r="V33" s="109">
        <f t="shared" si="8"/>
        <v>6083780</v>
      </c>
      <c r="W33" s="109">
        <f t="shared" si="8"/>
        <v>7276255</v>
      </c>
      <c r="X33" s="109">
        <f t="shared" si="8"/>
        <v>0</v>
      </c>
      <c r="Y33" s="109">
        <f t="shared" si="8"/>
        <v>7276255</v>
      </c>
    </row>
    <row r="34" spans="1:25" ht="30.75" customHeight="1">
      <c r="A34" s="303" t="s">
        <v>447</v>
      </c>
      <c r="B34" s="297"/>
      <c r="C34" s="297"/>
      <c r="D34" s="297"/>
      <c r="E34" s="297"/>
      <c r="F34" s="297"/>
      <c r="G34" s="9">
        <v>27</v>
      </c>
      <c r="H34" s="111">
        <f>SUM(H21:H29)</f>
        <v>-661475</v>
      </c>
      <c r="I34" s="111">
        <f t="shared" ref="I34:Y34" si="9">SUM(I21:I29)</f>
        <v>0</v>
      </c>
      <c r="J34" s="111">
        <f t="shared" si="9"/>
        <v>0</v>
      </c>
      <c r="K34" s="111">
        <f t="shared" si="9"/>
        <v>0</v>
      </c>
      <c r="L34" s="111">
        <f t="shared" si="9"/>
        <v>0</v>
      </c>
      <c r="M34" s="111">
        <f t="shared" si="9"/>
        <v>0</v>
      </c>
      <c r="N34" s="111">
        <f t="shared" si="9"/>
        <v>0</v>
      </c>
      <c r="O34" s="111">
        <f t="shared" si="9"/>
        <v>0</v>
      </c>
      <c r="P34" s="111">
        <f t="shared" si="9"/>
        <v>0</v>
      </c>
      <c r="Q34" s="111">
        <f t="shared" si="9"/>
        <v>0</v>
      </c>
      <c r="R34" s="111">
        <f t="shared" si="9"/>
        <v>0</v>
      </c>
      <c r="S34" s="111">
        <f t="shared" si="9"/>
        <v>0</v>
      </c>
      <c r="T34" s="111">
        <f t="shared" si="9"/>
        <v>0</v>
      </c>
      <c r="U34" s="111">
        <f t="shared" si="9"/>
        <v>11590092</v>
      </c>
      <c r="V34" s="111">
        <f t="shared" si="9"/>
        <v>-2251077</v>
      </c>
      <c r="W34" s="111">
        <f t="shared" si="9"/>
        <v>8677540</v>
      </c>
      <c r="X34" s="111">
        <f t="shared" si="9"/>
        <v>0</v>
      </c>
      <c r="Y34" s="111">
        <f t="shared" si="9"/>
        <v>8677540</v>
      </c>
    </row>
    <row r="35" spans="1:25">
      <c r="A35" s="300" t="s">
        <v>366</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305" t="s">
        <v>367</v>
      </c>
      <c r="B36" s="305"/>
      <c r="C36" s="305"/>
      <c r="D36" s="305"/>
      <c r="E36" s="305"/>
      <c r="F36" s="305"/>
      <c r="G36" s="8">
        <v>28</v>
      </c>
      <c r="H36" s="73">
        <f>H30</f>
        <v>14814630</v>
      </c>
      <c r="I36" s="73">
        <f t="shared" ref="I36:V36" si="10">I30</f>
        <v>-33895</v>
      </c>
      <c r="J36" s="73">
        <f t="shared" si="10"/>
        <v>0</v>
      </c>
      <c r="K36" s="73">
        <f t="shared" si="10"/>
        <v>191958</v>
      </c>
      <c r="L36" s="73">
        <f t="shared" si="10"/>
        <v>400340</v>
      </c>
      <c r="M36" s="73">
        <f t="shared" si="10"/>
        <v>0</v>
      </c>
      <c r="N36" s="73">
        <f t="shared" si="10"/>
        <v>0</v>
      </c>
      <c r="O36" s="73">
        <f t="shared" si="10"/>
        <v>1705824</v>
      </c>
      <c r="P36" s="73">
        <f t="shared" si="10"/>
        <v>133711</v>
      </c>
      <c r="Q36" s="73">
        <f t="shared" si="10"/>
        <v>0</v>
      </c>
      <c r="R36" s="73">
        <f t="shared" si="10"/>
        <v>0</v>
      </c>
      <c r="S36" s="73">
        <f t="shared" si="10"/>
        <v>0</v>
      </c>
      <c r="T36" s="73">
        <f t="shared" si="10"/>
        <v>-39171</v>
      </c>
      <c r="U36" s="73">
        <f t="shared" si="10"/>
        <v>-17174718</v>
      </c>
      <c r="V36" s="73">
        <f t="shared" si="10"/>
        <v>6083780</v>
      </c>
      <c r="W36" s="108">
        <f>H36+I36+J36+K36-L36+M36+N36+O36+P36+Q36+R36+U36+V36+S36+T36</f>
        <v>5281779</v>
      </c>
      <c r="X36" s="73">
        <v>0</v>
      </c>
      <c r="Y36" s="108">
        <f t="shared" ref="Y36:Y38" si="11">W36+X36</f>
        <v>5281779</v>
      </c>
    </row>
    <row r="37" spans="1:25">
      <c r="A37" s="298" t="s">
        <v>368</v>
      </c>
      <c r="B37" s="298"/>
      <c r="C37" s="298"/>
      <c r="D37" s="298"/>
      <c r="E37" s="298"/>
      <c r="F37" s="298"/>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11"/>
        <v>0</v>
      </c>
    </row>
    <row r="38" spans="1:25">
      <c r="A38" s="298" t="s">
        <v>369</v>
      </c>
      <c r="B38" s="298"/>
      <c r="C38" s="298"/>
      <c r="D38" s="298"/>
      <c r="E38" s="298"/>
      <c r="F38" s="298"/>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11"/>
        <v>0</v>
      </c>
    </row>
    <row r="39" spans="1:25" ht="25.5" customHeight="1">
      <c r="A39" s="306" t="s">
        <v>448</v>
      </c>
      <c r="B39" s="306"/>
      <c r="C39" s="306"/>
      <c r="D39" s="306"/>
      <c r="E39" s="306"/>
      <c r="F39" s="306"/>
      <c r="G39" s="9">
        <v>31</v>
      </c>
      <c r="H39" s="109">
        <f>H36+H37+H38</f>
        <v>14814630</v>
      </c>
      <c r="I39" s="109">
        <f t="shared" ref="I39:Y39" si="12">I36+I37+I38</f>
        <v>-33895</v>
      </c>
      <c r="J39" s="109">
        <f t="shared" si="12"/>
        <v>0</v>
      </c>
      <c r="K39" s="109">
        <f t="shared" si="12"/>
        <v>191958</v>
      </c>
      <c r="L39" s="109">
        <f t="shared" si="12"/>
        <v>400340</v>
      </c>
      <c r="M39" s="109">
        <f t="shared" si="12"/>
        <v>0</v>
      </c>
      <c r="N39" s="109">
        <f t="shared" si="12"/>
        <v>0</v>
      </c>
      <c r="O39" s="109">
        <f t="shared" si="12"/>
        <v>1705824</v>
      </c>
      <c r="P39" s="109">
        <f t="shared" si="12"/>
        <v>133711</v>
      </c>
      <c r="Q39" s="109">
        <f t="shared" si="12"/>
        <v>0</v>
      </c>
      <c r="R39" s="109">
        <f t="shared" si="12"/>
        <v>0</v>
      </c>
      <c r="S39" s="109">
        <f t="shared" si="12"/>
        <v>0</v>
      </c>
      <c r="T39" s="109">
        <f t="shared" si="12"/>
        <v>-39171</v>
      </c>
      <c r="U39" s="109">
        <f t="shared" si="12"/>
        <v>-17174718</v>
      </c>
      <c r="V39" s="109">
        <f t="shared" si="12"/>
        <v>6083780</v>
      </c>
      <c r="W39" s="109">
        <f t="shared" si="12"/>
        <v>5281779</v>
      </c>
      <c r="X39" s="109">
        <f t="shared" si="12"/>
        <v>0</v>
      </c>
      <c r="Y39" s="109">
        <f t="shared" si="12"/>
        <v>5281779</v>
      </c>
    </row>
    <row r="40" spans="1:25">
      <c r="A40" s="298" t="s">
        <v>370</v>
      </c>
      <c r="B40" s="298"/>
      <c r="C40" s="298"/>
      <c r="D40" s="298"/>
      <c r="E40" s="298"/>
      <c r="F40" s="298"/>
      <c r="G40" s="8">
        <v>32</v>
      </c>
      <c r="H40" s="110">
        <v>0</v>
      </c>
      <c r="I40" s="110">
        <v>0</v>
      </c>
      <c r="J40" s="110">
        <v>0</v>
      </c>
      <c r="K40" s="110">
        <v>0</v>
      </c>
      <c r="L40" s="110">
        <v>0</v>
      </c>
      <c r="M40" s="110">
        <v>0</v>
      </c>
      <c r="N40" s="110">
        <v>0</v>
      </c>
      <c r="O40" s="110">
        <v>0</v>
      </c>
      <c r="P40" s="110">
        <v>0</v>
      </c>
      <c r="Q40" s="110">
        <v>0</v>
      </c>
      <c r="R40" s="110">
        <v>0</v>
      </c>
      <c r="S40" s="110"/>
      <c r="T40" s="110"/>
      <c r="U40" s="110">
        <v>0</v>
      </c>
      <c r="V40" s="73">
        <f>'Balance sheet'!I95</f>
        <v>1239183</v>
      </c>
      <c r="W40" s="108">
        <f t="shared" ref="W40:W58" si="13">H40+I40+J40+K40-L40+M40+N40+O40+P40+Q40+R40+U40+V40+S40+T40</f>
        <v>1239183</v>
      </c>
      <c r="X40" s="73">
        <v>0</v>
      </c>
      <c r="Y40" s="108">
        <f t="shared" ref="Y40:Y58" si="14">W40+X40</f>
        <v>1239183</v>
      </c>
    </row>
    <row r="41" spans="1:25">
      <c r="A41" s="298" t="s">
        <v>371</v>
      </c>
      <c r="B41" s="298"/>
      <c r="C41" s="298"/>
      <c r="D41" s="298"/>
      <c r="E41" s="298"/>
      <c r="F41" s="298"/>
      <c r="G41" s="8">
        <v>33</v>
      </c>
      <c r="H41" s="110">
        <v>0</v>
      </c>
      <c r="I41" s="110">
        <v>0</v>
      </c>
      <c r="J41" s="110">
        <v>0</v>
      </c>
      <c r="K41" s="110">
        <v>0</v>
      </c>
      <c r="L41" s="110">
        <v>0</v>
      </c>
      <c r="M41" s="110">
        <v>0</v>
      </c>
      <c r="N41" s="73">
        <v>0</v>
      </c>
      <c r="O41" s="110">
        <v>0</v>
      </c>
      <c r="P41" s="110">
        <v>0</v>
      </c>
      <c r="Q41" s="110">
        <v>0</v>
      </c>
      <c r="R41" s="110">
        <v>0</v>
      </c>
      <c r="S41" s="110"/>
      <c r="T41" s="110"/>
      <c r="U41" s="110">
        <v>0</v>
      </c>
      <c r="V41" s="110">
        <v>0</v>
      </c>
      <c r="W41" s="108">
        <f t="shared" si="13"/>
        <v>0</v>
      </c>
      <c r="X41" s="73">
        <v>0</v>
      </c>
      <c r="Y41" s="108">
        <f t="shared" si="14"/>
        <v>0</v>
      </c>
    </row>
    <row r="42" spans="1:25" ht="27" customHeight="1">
      <c r="A42" s="298" t="s">
        <v>372</v>
      </c>
      <c r="B42" s="298"/>
      <c r="C42" s="298"/>
      <c r="D42" s="298"/>
      <c r="E42" s="298"/>
      <c r="F42" s="298"/>
      <c r="G42" s="8">
        <v>34</v>
      </c>
      <c r="H42" s="110">
        <v>0</v>
      </c>
      <c r="I42" s="110">
        <v>0</v>
      </c>
      <c r="J42" s="110">
        <v>0</v>
      </c>
      <c r="K42" s="110">
        <v>0</v>
      </c>
      <c r="L42" s="110">
        <v>0</v>
      </c>
      <c r="M42" s="110">
        <v>0</v>
      </c>
      <c r="N42" s="110">
        <v>0</v>
      </c>
      <c r="O42" s="73">
        <f>[1]Bilanca!I84-[1]Bilanca!H84</f>
        <v>-283236</v>
      </c>
      <c r="P42" s="110">
        <v>0</v>
      </c>
      <c r="Q42" s="110">
        <v>0</v>
      </c>
      <c r="R42" s="110">
        <v>0</v>
      </c>
      <c r="S42" s="110"/>
      <c r="T42" s="110"/>
      <c r="U42" s="73">
        <f>O42-436212</f>
        <v>-719448</v>
      </c>
      <c r="V42" s="73">
        <v>0</v>
      </c>
      <c r="W42" s="108">
        <f t="shared" si="13"/>
        <v>-1002684</v>
      </c>
      <c r="X42" s="73">
        <v>0</v>
      </c>
      <c r="Y42" s="108">
        <f t="shared" si="14"/>
        <v>-1002684</v>
      </c>
    </row>
    <row r="43" spans="1:25" ht="20.25" customHeight="1">
      <c r="A43" s="298" t="s">
        <v>436</v>
      </c>
      <c r="B43" s="298"/>
      <c r="C43" s="298"/>
      <c r="D43" s="298"/>
      <c r="E43" s="298"/>
      <c r="F43" s="298"/>
      <c r="G43" s="8">
        <v>35</v>
      </c>
      <c r="H43" s="110">
        <v>0</v>
      </c>
      <c r="I43" s="110">
        <v>0</v>
      </c>
      <c r="J43" s="110">
        <v>0</v>
      </c>
      <c r="K43" s="110">
        <v>0</v>
      </c>
      <c r="L43" s="110">
        <v>0</v>
      </c>
      <c r="M43" s="110">
        <v>0</v>
      </c>
      <c r="N43" s="110">
        <v>0</v>
      </c>
      <c r="O43" s="110">
        <v>0</v>
      </c>
      <c r="P43" s="73">
        <v>0</v>
      </c>
      <c r="Q43" s="110">
        <v>0</v>
      </c>
      <c r="R43" s="110">
        <v>0</v>
      </c>
      <c r="S43" s="110"/>
      <c r="T43" s="110"/>
      <c r="U43" s="73">
        <v>0</v>
      </c>
      <c r="V43" s="73">
        <v>0</v>
      </c>
      <c r="W43" s="108">
        <f t="shared" si="13"/>
        <v>0</v>
      </c>
      <c r="X43" s="73">
        <v>0</v>
      </c>
      <c r="Y43" s="108">
        <f t="shared" si="14"/>
        <v>0</v>
      </c>
    </row>
    <row r="44" spans="1:25" ht="21" customHeight="1">
      <c r="A44" s="298" t="s">
        <v>373</v>
      </c>
      <c r="B44" s="298"/>
      <c r="C44" s="298"/>
      <c r="D44" s="298"/>
      <c r="E44" s="298"/>
      <c r="F44" s="298"/>
      <c r="G44" s="8">
        <v>36</v>
      </c>
      <c r="H44" s="110">
        <v>0</v>
      </c>
      <c r="I44" s="110">
        <v>0</v>
      </c>
      <c r="J44" s="110">
        <v>0</v>
      </c>
      <c r="K44" s="110">
        <v>0</v>
      </c>
      <c r="L44" s="110">
        <v>0</v>
      </c>
      <c r="M44" s="110">
        <v>0</v>
      </c>
      <c r="N44" s="110">
        <v>0</v>
      </c>
      <c r="O44" s="110">
        <v>0</v>
      </c>
      <c r="P44" s="110">
        <v>0</v>
      </c>
      <c r="Q44" s="73">
        <v>0</v>
      </c>
      <c r="R44" s="110">
        <v>0</v>
      </c>
      <c r="S44" s="110"/>
      <c r="T44" s="110"/>
      <c r="U44" s="73">
        <v>0</v>
      </c>
      <c r="V44" s="73">
        <v>0</v>
      </c>
      <c r="W44" s="108">
        <f t="shared" si="13"/>
        <v>0</v>
      </c>
      <c r="X44" s="73">
        <v>0</v>
      </c>
      <c r="Y44" s="108">
        <f t="shared" si="14"/>
        <v>0</v>
      </c>
    </row>
    <row r="45" spans="1:25" ht="29.25" customHeight="1">
      <c r="A45" s="298" t="s">
        <v>374</v>
      </c>
      <c r="B45" s="298"/>
      <c r="C45" s="298"/>
      <c r="D45" s="298"/>
      <c r="E45" s="298"/>
      <c r="F45" s="298"/>
      <c r="G45" s="8">
        <v>37</v>
      </c>
      <c r="H45" s="110">
        <v>0</v>
      </c>
      <c r="I45" s="110">
        <v>0</v>
      </c>
      <c r="J45" s="110">
        <v>0</v>
      </c>
      <c r="K45" s="110">
        <v>0</v>
      </c>
      <c r="L45" s="110">
        <v>0</v>
      </c>
      <c r="M45" s="110">
        <v>0</v>
      </c>
      <c r="N45" s="110">
        <v>0</v>
      </c>
      <c r="O45" s="110">
        <v>0</v>
      </c>
      <c r="P45" s="110">
        <v>0</v>
      </c>
      <c r="Q45" s="110">
        <v>0</v>
      </c>
      <c r="R45" s="73">
        <v>0</v>
      </c>
      <c r="S45" s="73">
        <v>0</v>
      </c>
      <c r="T45" s="73">
        <v>99135</v>
      </c>
      <c r="U45" s="73">
        <v>0</v>
      </c>
      <c r="V45" s="73">
        <v>0</v>
      </c>
      <c r="W45" s="108">
        <f t="shared" si="13"/>
        <v>99135</v>
      </c>
      <c r="X45" s="73">
        <v>0</v>
      </c>
      <c r="Y45" s="108">
        <f t="shared" si="14"/>
        <v>99135</v>
      </c>
    </row>
    <row r="46" spans="1:25" ht="21" customHeight="1">
      <c r="A46" s="298" t="s">
        <v>375</v>
      </c>
      <c r="B46" s="298"/>
      <c r="C46" s="298"/>
      <c r="D46" s="298"/>
      <c r="E46" s="298"/>
      <c r="F46" s="298"/>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3"/>
        <v>0</v>
      </c>
      <c r="X46" s="73">
        <v>0</v>
      </c>
      <c r="Y46" s="108">
        <f t="shared" si="14"/>
        <v>0</v>
      </c>
    </row>
    <row r="47" spans="1:25">
      <c r="A47" s="298" t="s">
        <v>376</v>
      </c>
      <c r="B47" s="298"/>
      <c r="C47" s="298"/>
      <c r="D47" s="298"/>
      <c r="E47" s="298"/>
      <c r="F47" s="298"/>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3"/>
        <v>0</v>
      </c>
      <c r="X47" s="73">
        <v>0</v>
      </c>
      <c r="Y47" s="108">
        <f t="shared" si="14"/>
        <v>0</v>
      </c>
    </row>
    <row r="48" spans="1:25">
      <c r="A48" s="298" t="s">
        <v>377</v>
      </c>
      <c r="B48" s="298"/>
      <c r="C48" s="298"/>
      <c r="D48" s="298"/>
      <c r="E48" s="298"/>
      <c r="F48" s="298"/>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3"/>
        <v>0</v>
      </c>
      <c r="X48" s="73">
        <v>0</v>
      </c>
      <c r="Y48" s="108">
        <f t="shared" si="14"/>
        <v>0</v>
      </c>
    </row>
    <row r="49" spans="1:25">
      <c r="A49" s="298" t="s">
        <v>449</v>
      </c>
      <c r="B49" s="298"/>
      <c r="C49" s="298"/>
      <c r="D49" s="298"/>
      <c r="E49" s="298"/>
      <c r="F49" s="298"/>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3"/>
        <v>0</v>
      </c>
      <c r="X49" s="73">
        <v>0</v>
      </c>
      <c r="Y49" s="108">
        <f t="shared" si="14"/>
        <v>0</v>
      </c>
    </row>
    <row r="50" spans="1:25" ht="32.25" customHeight="1">
      <c r="A50" s="298" t="s">
        <v>450</v>
      </c>
      <c r="B50" s="298"/>
      <c r="C50" s="298"/>
      <c r="D50" s="298"/>
      <c r="E50" s="298"/>
      <c r="F50" s="298"/>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3"/>
        <v>0</v>
      </c>
      <c r="X50" s="73">
        <v>0</v>
      </c>
      <c r="Y50" s="108">
        <f t="shared" si="14"/>
        <v>0</v>
      </c>
    </row>
    <row r="51" spans="1:25" ht="26.25" customHeight="1">
      <c r="A51" s="298" t="s">
        <v>437</v>
      </c>
      <c r="B51" s="298"/>
      <c r="C51" s="298"/>
      <c r="D51" s="298"/>
      <c r="E51" s="298"/>
      <c r="F51" s="298"/>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3"/>
        <v>0</v>
      </c>
      <c r="X51" s="73">
        <v>0</v>
      </c>
      <c r="Y51" s="108">
        <f t="shared" si="14"/>
        <v>0</v>
      </c>
    </row>
    <row r="52" spans="1:25" ht="22.5" customHeight="1">
      <c r="A52" s="298" t="s">
        <v>451</v>
      </c>
      <c r="B52" s="298"/>
      <c r="C52" s="298"/>
      <c r="D52" s="298"/>
      <c r="E52" s="298"/>
      <c r="F52" s="298"/>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3"/>
        <v>0</v>
      </c>
      <c r="X52" s="73">
        <v>0</v>
      </c>
      <c r="Y52" s="108">
        <f t="shared" si="14"/>
        <v>0</v>
      </c>
    </row>
    <row r="53" spans="1:25">
      <c r="A53" s="298" t="s">
        <v>452</v>
      </c>
      <c r="B53" s="298"/>
      <c r="C53" s="298"/>
      <c r="D53" s="298"/>
      <c r="E53" s="298"/>
      <c r="F53" s="298"/>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13"/>
        <v>0</v>
      </c>
      <c r="X53" s="73">
        <v>0</v>
      </c>
      <c r="Y53" s="108">
        <f t="shared" si="14"/>
        <v>0</v>
      </c>
    </row>
    <row r="54" spans="1:25">
      <c r="A54" s="298" t="s">
        <v>439</v>
      </c>
      <c r="B54" s="298"/>
      <c r="C54" s="298"/>
      <c r="D54" s="298"/>
      <c r="E54" s="298"/>
      <c r="F54" s="298"/>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3"/>
        <v>0</v>
      </c>
      <c r="X54" s="73">
        <v>0</v>
      </c>
      <c r="Y54" s="108">
        <f t="shared" si="14"/>
        <v>0</v>
      </c>
    </row>
    <row r="55" spans="1:25">
      <c r="A55" s="298" t="s">
        <v>440</v>
      </c>
      <c r="B55" s="298"/>
      <c r="C55" s="298"/>
      <c r="D55" s="298"/>
      <c r="E55" s="298"/>
      <c r="F55" s="298"/>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08">
        <f t="shared" si="13"/>
        <v>0</v>
      </c>
      <c r="X55" s="73">
        <v>0</v>
      </c>
      <c r="Y55" s="108">
        <f t="shared" si="14"/>
        <v>0</v>
      </c>
    </row>
    <row r="56" spans="1:25">
      <c r="A56" s="298" t="s">
        <v>441</v>
      </c>
      <c r="B56" s="298"/>
      <c r="C56" s="298"/>
      <c r="D56" s="298"/>
      <c r="E56" s="298"/>
      <c r="F56" s="298"/>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08">
        <f t="shared" si="13"/>
        <v>0</v>
      </c>
      <c r="X56" s="73">
        <v>0</v>
      </c>
      <c r="Y56" s="108">
        <f t="shared" si="14"/>
        <v>0</v>
      </c>
    </row>
    <row r="57" spans="1:25" ht="23.25" customHeight="1">
      <c r="A57" s="298" t="s">
        <v>453</v>
      </c>
      <c r="B57" s="298"/>
      <c r="C57" s="298"/>
      <c r="D57" s="298"/>
      <c r="E57" s="298"/>
      <c r="F57" s="298"/>
      <c r="G57" s="8">
        <v>49</v>
      </c>
      <c r="H57" s="73">
        <v>0</v>
      </c>
      <c r="I57" s="73">
        <v>0</v>
      </c>
      <c r="J57" s="73">
        <v>0</v>
      </c>
      <c r="K57" s="73">
        <v>0</v>
      </c>
      <c r="L57" s="73">
        <v>0</v>
      </c>
      <c r="M57" s="73">
        <v>0</v>
      </c>
      <c r="N57" s="73">
        <v>0</v>
      </c>
      <c r="O57" s="73">
        <v>0</v>
      </c>
      <c r="P57" s="73">
        <v>0</v>
      </c>
      <c r="Q57" s="73">
        <v>0</v>
      </c>
      <c r="R57" s="73">
        <v>0</v>
      </c>
      <c r="S57" s="73">
        <v>0</v>
      </c>
      <c r="T57" s="73">
        <v>0</v>
      </c>
      <c r="U57" s="73">
        <f>V36</f>
        <v>6083780</v>
      </c>
      <c r="V57" s="73">
        <f>-U57</f>
        <v>-6083780</v>
      </c>
      <c r="W57" s="108">
        <f t="shared" si="13"/>
        <v>0</v>
      </c>
      <c r="X57" s="73">
        <v>0</v>
      </c>
      <c r="Y57" s="108">
        <f t="shared" si="14"/>
        <v>0</v>
      </c>
    </row>
    <row r="58" spans="1:25" ht="23.25" customHeight="1">
      <c r="A58" s="298" t="s">
        <v>443</v>
      </c>
      <c r="B58" s="298"/>
      <c r="C58" s="298"/>
      <c r="D58" s="298"/>
      <c r="E58" s="298"/>
      <c r="F58" s="298"/>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3"/>
        <v>0</v>
      </c>
      <c r="X58" s="73">
        <v>0</v>
      </c>
      <c r="Y58" s="108">
        <f t="shared" si="14"/>
        <v>0</v>
      </c>
    </row>
    <row r="59" spans="1:25" ht="24" customHeight="1">
      <c r="A59" s="299" t="s">
        <v>454</v>
      </c>
      <c r="B59" s="299"/>
      <c r="C59" s="299"/>
      <c r="D59" s="299"/>
      <c r="E59" s="299"/>
      <c r="F59" s="299"/>
      <c r="G59" s="10">
        <v>51</v>
      </c>
      <c r="H59" s="111">
        <f t="shared" ref="H59:T59" si="15">SUM(H39:H58)</f>
        <v>14814630</v>
      </c>
      <c r="I59" s="111">
        <f t="shared" si="15"/>
        <v>-33895</v>
      </c>
      <c r="J59" s="111">
        <f t="shared" si="15"/>
        <v>0</v>
      </c>
      <c r="K59" s="111">
        <f t="shared" si="15"/>
        <v>191958</v>
      </c>
      <c r="L59" s="111">
        <f t="shared" si="15"/>
        <v>400340</v>
      </c>
      <c r="M59" s="111">
        <f t="shared" si="15"/>
        <v>0</v>
      </c>
      <c r="N59" s="111">
        <f t="shared" si="15"/>
        <v>0</v>
      </c>
      <c r="O59" s="111">
        <f t="shared" si="15"/>
        <v>1422588</v>
      </c>
      <c r="P59" s="111">
        <f t="shared" si="15"/>
        <v>133711</v>
      </c>
      <c r="Q59" s="111">
        <f t="shared" si="15"/>
        <v>0</v>
      </c>
      <c r="R59" s="111">
        <f t="shared" si="15"/>
        <v>0</v>
      </c>
      <c r="S59" s="111">
        <f t="shared" si="15"/>
        <v>0</v>
      </c>
      <c r="T59" s="111">
        <f t="shared" si="15"/>
        <v>59964</v>
      </c>
      <c r="U59" s="111">
        <f>SUM(U39:U58)</f>
        <v>-11810386</v>
      </c>
      <c r="V59" s="111">
        <f>SUM(V39:V58)</f>
        <v>1239183</v>
      </c>
      <c r="W59" s="111">
        <f>SUM(W39:W58)</f>
        <v>5617413</v>
      </c>
      <c r="X59" s="111">
        <f>SUM(X39:X58)</f>
        <v>0</v>
      </c>
      <c r="Y59" s="111">
        <f>SUM(Y39:Y58)</f>
        <v>5617413</v>
      </c>
    </row>
    <row r="60" spans="1:25">
      <c r="A60" s="300" t="s">
        <v>378</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c r="A61" s="296" t="s">
        <v>455</v>
      </c>
      <c r="B61" s="296"/>
      <c r="C61" s="296"/>
      <c r="D61" s="296"/>
      <c r="E61" s="296"/>
      <c r="F61" s="296"/>
      <c r="G61" s="9">
        <v>52</v>
      </c>
      <c r="H61" s="109">
        <f t="shared" ref="H61:T61" si="16">SUM(H41:H49)</f>
        <v>0</v>
      </c>
      <c r="I61" s="109">
        <f t="shared" si="16"/>
        <v>0</v>
      </c>
      <c r="J61" s="109">
        <f t="shared" si="16"/>
        <v>0</v>
      </c>
      <c r="K61" s="109">
        <f t="shared" si="16"/>
        <v>0</v>
      </c>
      <c r="L61" s="109">
        <f t="shared" si="16"/>
        <v>0</v>
      </c>
      <c r="M61" s="109">
        <f t="shared" si="16"/>
        <v>0</v>
      </c>
      <c r="N61" s="109">
        <f t="shared" si="16"/>
        <v>0</v>
      </c>
      <c r="O61" s="109">
        <f t="shared" si="16"/>
        <v>-283236</v>
      </c>
      <c r="P61" s="109">
        <f t="shared" si="16"/>
        <v>0</v>
      </c>
      <c r="Q61" s="109">
        <f t="shared" si="16"/>
        <v>0</v>
      </c>
      <c r="R61" s="109">
        <f t="shared" si="16"/>
        <v>0</v>
      </c>
      <c r="S61" s="109">
        <f t="shared" si="16"/>
        <v>0</v>
      </c>
      <c r="T61" s="109">
        <f t="shared" si="16"/>
        <v>99135</v>
      </c>
      <c r="U61" s="109">
        <f>SUM(U41:U49)</f>
        <v>-719448</v>
      </c>
      <c r="V61" s="109">
        <f>SUM(V41:V49)</f>
        <v>0</v>
      </c>
      <c r="W61" s="109">
        <f>SUM(W41:W49)</f>
        <v>-903549</v>
      </c>
      <c r="X61" s="109">
        <f>SUM(X41:X49)</f>
        <v>0</v>
      </c>
      <c r="Y61" s="109">
        <f>SUM(Y41:Y49)</f>
        <v>-903549</v>
      </c>
    </row>
    <row r="62" spans="1:25" ht="27.75" customHeight="1">
      <c r="A62" s="296" t="s">
        <v>456</v>
      </c>
      <c r="B62" s="296"/>
      <c r="C62" s="296"/>
      <c r="D62" s="296"/>
      <c r="E62" s="296"/>
      <c r="F62" s="296"/>
      <c r="G62" s="9">
        <v>53</v>
      </c>
      <c r="H62" s="109">
        <f t="shared" ref="H62:T62" si="17">H40+H61</f>
        <v>0</v>
      </c>
      <c r="I62" s="109">
        <f t="shared" si="17"/>
        <v>0</v>
      </c>
      <c r="J62" s="109">
        <f t="shared" si="17"/>
        <v>0</v>
      </c>
      <c r="K62" s="109">
        <f t="shared" si="17"/>
        <v>0</v>
      </c>
      <c r="L62" s="109">
        <f t="shared" si="17"/>
        <v>0</v>
      </c>
      <c r="M62" s="109">
        <f t="shared" si="17"/>
        <v>0</v>
      </c>
      <c r="N62" s="109">
        <f t="shared" si="17"/>
        <v>0</v>
      </c>
      <c r="O62" s="109">
        <f t="shared" si="17"/>
        <v>-283236</v>
      </c>
      <c r="P62" s="109">
        <f t="shared" si="17"/>
        <v>0</v>
      </c>
      <c r="Q62" s="109">
        <f t="shared" si="17"/>
        <v>0</v>
      </c>
      <c r="R62" s="109">
        <f t="shared" si="17"/>
        <v>0</v>
      </c>
      <c r="S62" s="109">
        <f t="shared" si="17"/>
        <v>0</v>
      </c>
      <c r="T62" s="109">
        <f t="shared" si="17"/>
        <v>99135</v>
      </c>
      <c r="U62" s="109">
        <f>U40+U61</f>
        <v>-719448</v>
      </c>
      <c r="V62" s="109">
        <f>V40+V61</f>
        <v>1239183</v>
      </c>
      <c r="W62" s="109">
        <f>W40+W61</f>
        <v>335634</v>
      </c>
      <c r="X62" s="109">
        <f>X40+X61</f>
        <v>0</v>
      </c>
      <c r="Y62" s="109">
        <f>Y40+Y61</f>
        <v>335634</v>
      </c>
    </row>
    <row r="63" spans="1:25" ht="29.25" customHeight="1">
      <c r="A63" s="297" t="s">
        <v>457</v>
      </c>
      <c r="B63" s="297"/>
      <c r="C63" s="297"/>
      <c r="D63" s="297"/>
      <c r="E63" s="297"/>
      <c r="F63" s="297"/>
      <c r="G63" s="10">
        <v>54</v>
      </c>
      <c r="H63" s="111">
        <f t="shared" ref="H63:T63" si="18">SUM(H50:H58)</f>
        <v>0</v>
      </c>
      <c r="I63" s="111">
        <f t="shared" si="18"/>
        <v>0</v>
      </c>
      <c r="J63" s="111">
        <f t="shared" si="18"/>
        <v>0</v>
      </c>
      <c r="K63" s="111">
        <f t="shared" si="18"/>
        <v>0</v>
      </c>
      <c r="L63" s="111">
        <f t="shared" si="18"/>
        <v>0</v>
      </c>
      <c r="M63" s="111">
        <f t="shared" si="18"/>
        <v>0</v>
      </c>
      <c r="N63" s="111">
        <f t="shared" si="18"/>
        <v>0</v>
      </c>
      <c r="O63" s="111">
        <f t="shared" si="18"/>
        <v>0</v>
      </c>
      <c r="P63" s="111">
        <f t="shared" si="18"/>
        <v>0</v>
      </c>
      <c r="Q63" s="111">
        <f t="shared" si="18"/>
        <v>0</v>
      </c>
      <c r="R63" s="111">
        <f t="shared" si="18"/>
        <v>0</v>
      </c>
      <c r="S63" s="111">
        <f t="shared" si="18"/>
        <v>0</v>
      </c>
      <c r="T63" s="111">
        <f t="shared" si="18"/>
        <v>0</v>
      </c>
      <c r="U63" s="111">
        <f>SUM(U50:U58)</f>
        <v>6083780</v>
      </c>
      <c r="V63" s="111">
        <f>SUM(V50:V58)</f>
        <v>-6083780</v>
      </c>
      <c r="W63" s="111">
        <f>SUM(W50:W58)</f>
        <v>0</v>
      </c>
      <c r="X63" s="111">
        <f>SUM(X50:X58)</f>
        <v>0</v>
      </c>
      <c r="Y63" s="111">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39370078740157483" right="0.39370078740157483" top="0.39370078740157483" bottom="0.39370078740157483" header="0.51181102362204722" footer="0.51181102362204722"/>
  <pageSetup paperSize="9" scale="41"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view="pageBreakPreview" zoomScaleNormal="80" zoomScaleSheetLayoutView="100" workbookViewId="0">
      <selection sqref="A1:I66"/>
    </sheetView>
  </sheetViews>
  <sheetFormatPr defaultRowHeight="12.75"/>
  <cols>
    <col min="1" max="1" width="28" customWidth="1"/>
    <col min="2" max="2" width="23" customWidth="1"/>
    <col min="3" max="3" width="20.5703125" customWidth="1"/>
    <col min="4" max="4" width="12.7109375" customWidth="1"/>
    <col min="5" max="5" width="9.28515625" customWidth="1"/>
    <col min="6" max="6" width="7.42578125" customWidth="1"/>
    <col min="7" max="7" width="5.140625" customWidth="1"/>
    <col min="8" max="8" width="4.5703125" customWidth="1"/>
    <col min="9" max="9" width="2.28515625" customWidth="1"/>
    <col min="10" max="10" width="0.140625" customWidth="1"/>
  </cols>
  <sheetData>
    <row r="1" spans="1:10" ht="162" customHeight="1">
      <c r="A1" s="325" t="s">
        <v>516</v>
      </c>
      <c r="B1" s="325"/>
      <c r="C1" s="325"/>
      <c r="D1" s="325"/>
      <c r="E1" s="325"/>
      <c r="F1" s="325"/>
      <c r="G1" s="325"/>
      <c r="H1" s="325"/>
      <c r="I1" s="325"/>
      <c r="J1" s="325"/>
    </row>
    <row r="2" spans="1:10" ht="42" customHeight="1">
      <c r="A2" s="325"/>
      <c r="B2" s="325"/>
      <c r="C2" s="325"/>
      <c r="D2" s="325"/>
      <c r="E2" s="325"/>
      <c r="F2" s="325"/>
      <c r="G2" s="325"/>
      <c r="H2" s="325"/>
      <c r="I2" s="325"/>
      <c r="J2" s="326"/>
    </row>
    <row r="3" spans="1:10" ht="46.15" customHeight="1">
      <c r="A3" s="325"/>
      <c r="B3" s="325"/>
      <c r="C3" s="325"/>
      <c r="D3" s="325"/>
      <c r="E3" s="325"/>
      <c r="F3" s="325"/>
      <c r="G3" s="325"/>
      <c r="H3" s="325"/>
      <c r="I3" s="325"/>
      <c r="J3" s="326"/>
    </row>
    <row r="4" spans="1:10" ht="37.15" customHeight="1">
      <c r="A4" s="325"/>
      <c r="B4" s="325"/>
      <c r="C4" s="325"/>
      <c r="D4" s="325"/>
      <c r="E4" s="325"/>
      <c r="F4" s="325"/>
      <c r="G4" s="325"/>
      <c r="H4" s="325"/>
      <c r="I4" s="325"/>
      <c r="J4" s="326"/>
    </row>
    <row r="5" spans="1:10" ht="30" customHeight="1">
      <c r="A5" s="325"/>
      <c r="B5" s="325"/>
      <c r="C5" s="325"/>
      <c r="D5" s="325"/>
      <c r="E5" s="325"/>
      <c r="F5" s="325"/>
      <c r="G5" s="325"/>
      <c r="H5" s="325"/>
      <c r="I5" s="325"/>
      <c r="J5" s="326"/>
    </row>
    <row r="6" spans="1:10" ht="31.15" customHeight="1">
      <c r="A6" s="325"/>
      <c r="B6" s="325"/>
      <c r="C6" s="325"/>
      <c r="D6" s="325"/>
      <c r="E6" s="325"/>
      <c r="F6" s="325"/>
      <c r="G6" s="325"/>
      <c r="H6" s="325"/>
      <c r="I6" s="325"/>
      <c r="J6" s="326"/>
    </row>
    <row r="7" spans="1:10" ht="31.15" customHeight="1">
      <c r="A7" s="325"/>
      <c r="B7" s="325"/>
      <c r="C7" s="325"/>
      <c r="D7" s="325"/>
      <c r="E7" s="325"/>
      <c r="F7" s="325"/>
      <c r="G7" s="325"/>
      <c r="H7" s="325"/>
      <c r="I7" s="325"/>
      <c r="J7" s="326"/>
    </row>
    <row r="8" spans="1:10" ht="52.15" customHeight="1">
      <c r="A8" s="325"/>
      <c r="B8" s="325"/>
      <c r="C8" s="325"/>
      <c r="D8" s="325"/>
      <c r="E8" s="325"/>
      <c r="F8" s="325"/>
      <c r="G8" s="325"/>
      <c r="H8" s="325"/>
      <c r="I8" s="325"/>
      <c r="J8" s="326"/>
    </row>
    <row r="9" spans="1:10" ht="51" customHeight="1">
      <c r="A9" s="325"/>
      <c r="B9" s="325"/>
      <c r="C9" s="325"/>
      <c r="D9" s="325"/>
      <c r="E9" s="325"/>
      <c r="F9" s="325"/>
      <c r="G9" s="325"/>
      <c r="H9" s="325"/>
      <c r="I9" s="325"/>
      <c r="J9" s="326"/>
    </row>
    <row r="10" spans="1:10" ht="67.150000000000006" customHeight="1">
      <c r="A10" s="325"/>
      <c r="B10" s="325"/>
      <c r="C10" s="325"/>
      <c r="D10" s="325"/>
      <c r="E10" s="325"/>
      <c r="F10" s="325"/>
      <c r="G10" s="325"/>
      <c r="H10" s="325"/>
      <c r="I10" s="325"/>
      <c r="J10" s="326"/>
    </row>
    <row r="11" spans="1:10" ht="28.15" customHeight="1">
      <c r="A11" s="325"/>
      <c r="B11" s="325"/>
      <c r="C11" s="325"/>
      <c r="D11" s="325"/>
      <c r="E11" s="325"/>
      <c r="F11" s="325"/>
      <c r="G11" s="325"/>
      <c r="H11" s="325"/>
      <c r="I11" s="325"/>
      <c r="J11" s="326"/>
    </row>
    <row r="12" spans="1:10" ht="67.900000000000006" customHeight="1">
      <c r="A12" s="325"/>
      <c r="B12" s="325"/>
      <c r="C12" s="325"/>
      <c r="D12" s="325"/>
      <c r="E12" s="325"/>
      <c r="F12" s="325"/>
      <c r="G12" s="325"/>
      <c r="H12" s="325"/>
      <c r="I12" s="325"/>
      <c r="J12" s="326"/>
    </row>
    <row r="13" spans="1:10" ht="54.6" customHeight="1">
      <c r="A13" s="325"/>
      <c r="B13" s="325"/>
      <c r="C13" s="325"/>
      <c r="D13" s="325"/>
      <c r="E13" s="325"/>
      <c r="F13" s="325"/>
      <c r="G13" s="325"/>
      <c r="H13" s="325"/>
      <c r="I13" s="325"/>
      <c r="J13" s="326"/>
    </row>
    <row r="14" spans="1:10" ht="173.25" customHeight="1">
      <c r="A14" s="325"/>
      <c r="B14" s="325"/>
      <c r="C14" s="325"/>
      <c r="D14" s="325"/>
      <c r="E14" s="325"/>
      <c r="F14" s="325"/>
      <c r="G14" s="325"/>
      <c r="H14" s="325"/>
      <c r="I14" s="325"/>
      <c r="J14" s="326"/>
    </row>
    <row r="15" spans="1:10" ht="218.25" customHeight="1">
      <c r="A15" s="325"/>
      <c r="B15" s="325"/>
      <c r="C15" s="325"/>
      <c r="D15" s="325"/>
      <c r="E15" s="325"/>
      <c r="F15" s="325"/>
      <c r="G15" s="325"/>
      <c r="H15" s="325"/>
      <c r="I15" s="325"/>
      <c r="J15" s="326"/>
    </row>
    <row r="16" spans="1:10" ht="154.5" customHeight="1">
      <c r="A16" s="325"/>
      <c r="B16" s="325"/>
      <c r="C16" s="325"/>
      <c r="D16" s="325"/>
      <c r="E16" s="325"/>
      <c r="F16" s="325"/>
      <c r="G16" s="325"/>
      <c r="H16" s="325"/>
      <c r="I16" s="325"/>
      <c r="J16" s="326"/>
    </row>
    <row r="17" spans="1:10" ht="54" customHeight="1">
      <c r="A17" s="325"/>
      <c r="B17" s="325"/>
      <c r="C17" s="325"/>
      <c r="D17" s="325"/>
      <c r="E17" s="325"/>
      <c r="F17" s="325"/>
      <c r="G17" s="325"/>
      <c r="H17" s="325"/>
      <c r="I17" s="325"/>
      <c r="J17" s="326"/>
    </row>
    <row r="18" spans="1:10" ht="41.45" customHeight="1">
      <c r="A18" s="325"/>
      <c r="B18" s="325"/>
      <c r="C18" s="325"/>
      <c r="D18" s="325"/>
      <c r="E18" s="325"/>
      <c r="F18" s="325"/>
      <c r="G18" s="325"/>
      <c r="H18" s="325"/>
      <c r="I18" s="325"/>
      <c r="J18" s="326"/>
    </row>
    <row r="19" spans="1:10" ht="32.450000000000003" customHeight="1">
      <c r="A19" s="325"/>
      <c r="B19" s="325"/>
      <c r="C19" s="325"/>
      <c r="D19" s="325"/>
      <c r="E19" s="325"/>
      <c r="F19" s="325"/>
      <c r="G19" s="325"/>
      <c r="H19" s="325"/>
      <c r="I19" s="325"/>
      <c r="J19" s="326"/>
    </row>
    <row r="20" spans="1:10" ht="51.6" customHeight="1">
      <c r="A20" s="325"/>
      <c r="B20" s="325"/>
      <c r="C20" s="325"/>
      <c r="D20" s="325"/>
      <c r="E20" s="325"/>
      <c r="F20" s="325"/>
      <c r="G20" s="325"/>
      <c r="H20" s="325"/>
      <c r="I20" s="325"/>
      <c r="J20" s="326"/>
    </row>
    <row r="21" spans="1:10" ht="36" customHeight="1">
      <c r="A21" s="325"/>
      <c r="B21" s="325"/>
      <c r="C21" s="325"/>
      <c r="D21" s="325"/>
      <c r="E21" s="325"/>
      <c r="F21" s="325"/>
      <c r="G21" s="325"/>
      <c r="H21" s="325"/>
      <c r="I21" s="325"/>
      <c r="J21" s="326"/>
    </row>
    <row r="22" spans="1:10" ht="40.9" customHeight="1">
      <c r="A22" s="325"/>
      <c r="B22" s="325"/>
      <c r="C22" s="325"/>
      <c r="D22" s="325"/>
      <c r="E22" s="325"/>
      <c r="F22" s="325"/>
      <c r="G22" s="325"/>
      <c r="H22" s="325"/>
      <c r="I22" s="325"/>
      <c r="J22" s="326"/>
    </row>
    <row r="23" spans="1:10" ht="40.9" customHeight="1">
      <c r="A23" s="325"/>
      <c r="B23" s="325"/>
      <c r="C23" s="325"/>
      <c r="D23" s="325"/>
      <c r="E23" s="325"/>
      <c r="F23" s="325"/>
      <c r="G23" s="325"/>
      <c r="H23" s="325"/>
      <c r="I23" s="325"/>
      <c r="J23" s="326"/>
    </row>
    <row r="24" spans="1:10" ht="39.6" customHeight="1">
      <c r="A24" s="325"/>
      <c r="B24" s="325"/>
      <c r="C24" s="325"/>
      <c r="D24" s="325"/>
      <c r="E24" s="325"/>
      <c r="F24" s="325"/>
      <c r="G24" s="325"/>
      <c r="H24" s="325"/>
      <c r="I24" s="325"/>
      <c r="J24" s="326"/>
    </row>
    <row r="25" spans="1:10" ht="48" customHeight="1">
      <c r="A25" s="325"/>
      <c r="B25" s="325"/>
      <c r="C25" s="325"/>
      <c r="D25" s="325"/>
      <c r="E25" s="325"/>
      <c r="F25" s="325"/>
      <c r="G25" s="325"/>
      <c r="H25" s="325"/>
      <c r="I25" s="325"/>
      <c r="J25" s="326"/>
    </row>
    <row r="26" spans="1:10" ht="40.9" customHeight="1">
      <c r="A26" s="325"/>
      <c r="B26" s="325"/>
      <c r="C26" s="325"/>
      <c r="D26" s="325"/>
      <c r="E26" s="325"/>
      <c r="F26" s="325"/>
      <c r="G26" s="325"/>
      <c r="H26" s="325"/>
      <c r="I26" s="325"/>
      <c r="J26" s="326"/>
    </row>
    <row r="27" spans="1:10" ht="45.6" customHeight="1">
      <c r="A27" s="325"/>
      <c r="B27" s="325"/>
      <c r="C27" s="325"/>
      <c r="D27" s="325"/>
      <c r="E27" s="325"/>
      <c r="F27" s="325"/>
      <c r="G27" s="325"/>
      <c r="H27" s="325"/>
      <c r="I27" s="325"/>
      <c r="J27" s="326"/>
    </row>
    <row r="28" spans="1:10" ht="50.25" customHeight="1">
      <c r="A28" s="325"/>
      <c r="B28" s="325"/>
      <c r="C28" s="325"/>
      <c r="D28" s="325"/>
      <c r="E28" s="325"/>
      <c r="F28" s="325"/>
      <c r="G28" s="325"/>
      <c r="H28" s="325"/>
      <c r="I28" s="325"/>
      <c r="J28" s="326"/>
    </row>
    <row r="29" spans="1:10" ht="43.15" customHeight="1">
      <c r="A29" s="325"/>
      <c r="B29" s="325"/>
      <c r="C29" s="325"/>
      <c r="D29" s="325"/>
      <c r="E29" s="325"/>
      <c r="F29" s="325"/>
      <c r="G29" s="325"/>
      <c r="H29" s="325"/>
      <c r="I29" s="325"/>
      <c r="J29" s="326"/>
    </row>
    <row r="30" spans="1:10" ht="169.5" customHeight="1">
      <c r="A30" s="325"/>
      <c r="B30" s="325"/>
      <c r="C30" s="325"/>
      <c r="D30" s="325"/>
      <c r="E30" s="325"/>
      <c r="F30" s="325"/>
      <c r="G30" s="325"/>
      <c r="H30" s="325"/>
      <c r="I30" s="325"/>
      <c r="J30" s="326"/>
    </row>
    <row r="31" spans="1:10" ht="65.25" customHeight="1">
      <c r="A31" s="325"/>
      <c r="B31" s="325"/>
      <c r="C31" s="325"/>
      <c r="D31" s="325"/>
      <c r="E31" s="325"/>
      <c r="F31" s="325"/>
      <c r="G31" s="325"/>
      <c r="H31" s="325"/>
      <c r="I31" s="325"/>
      <c r="J31" s="326"/>
    </row>
    <row r="32" spans="1:10" ht="24.75" customHeight="1">
      <c r="A32" s="325"/>
      <c r="B32" s="325"/>
      <c r="C32" s="325"/>
      <c r="D32" s="325"/>
      <c r="E32" s="325"/>
      <c r="F32" s="325"/>
      <c r="G32" s="325"/>
      <c r="H32" s="325"/>
      <c r="I32" s="325"/>
      <c r="J32" s="326"/>
    </row>
    <row r="33" spans="1:10" ht="24" customHeight="1">
      <c r="A33" s="325"/>
      <c r="B33" s="325"/>
      <c r="C33" s="325"/>
      <c r="D33" s="325"/>
      <c r="E33" s="325"/>
      <c r="F33" s="325"/>
      <c r="G33" s="325"/>
      <c r="H33" s="325"/>
      <c r="I33" s="325"/>
      <c r="J33" s="326"/>
    </row>
    <row r="34" spans="1:10" ht="151.5" customHeight="1">
      <c r="A34" s="325"/>
      <c r="B34" s="325"/>
      <c r="C34" s="325"/>
      <c r="D34" s="325"/>
      <c r="E34" s="325"/>
      <c r="F34" s="325"/>
      <c r="G34" s="325"/>
      <c r="H34" s="325"/>
      <c r="I34" s="325"/>
      <c r="J34" s="326"/>
    </row>
    <row r="35" spans="1:10" ht="59.25" customHeight="1">
      <c r="A35" s="325"/>
      <c r="B35" s="325"/>
      <c r="C35" s="325"/>
      <c r="D35" s="325"/>
      <c r="E35" s="325"/>
      <c r="F35" s="325"/>
      <c r="G35" s="325"/>
      <c r="H35" s="325"/>
      <c r="I35" s="325"/>
      <c r="J35" s="326"/>
    </row>
    <row r="36" spans="1:10" ht="130.9" customHeight="1">
      <c r="A36" s="325"/>
      <c r="B36" s="325"/>
      <c r="C36" s="325"/>
      <c r="D36" s="325"/>
      <c r="E36" s="325"/>
      <c r="F36" s="325"/>
      <c r="G36" s="325"/>
      <c r="H36" s="325"/>
      <c r="I36" s="325"/>
      <c r="J36" s="326"/>
    </row>
    <row r="37" spans="1:10" ht="43.9" customHeight="1">
      <c r="A37" s="325"/>
      <c r="B37" s="325"/>
      <c r="C37" s="325"/>
      <c r="D37" s="325"/>
      <c r="E37" s="325"/>
      <c r="F37" s="325"/>
      <c r="G37" s="325"/>
      <c r="H37" s="325"/>
      <c r="I37" s="325"/>
      <c r="J37" s="326"/>
    </row>
    <row r="38" spans="1:10" ht="121.15" customHeight="1">
      <c r="A38" s="325"/>
      <c r="B38" s="325"/>
      <c r="C38" s="325"/>
      <c r="D38" s="325"/>
      <c r="E38" s="325"/>
      <c r="F38" s="325"/>
      <c r="G38" s="325"/>
      <c r="H38" s="325"/>
      <c r="I38" s="325"/>
      <c r="J38" s="326"/>
    </row>
    <row r="39" spans="1:10" ht="80.25" customHeight="1">
      <c r="A39" s="325"/>
      <c r="B39" s="325"/>
      <c r="C39" s="325"/>
      <c r="D39" s="325"/>
      <c r="E39" s="325"/>
      <c r="F39" s="325"/>
      <c r="G39" s="325"/>
      <c r="H39" s="325"/>
      <c r="I39" s="325"/>
      <c r="J39" s="326"/>
    </row>
    <row r="40" spans="1:10" ht="45.6" customHeight="1">
      <c r="A40" s="325"/>
      <c r="B40" s="325"/>
      <c r="C40" s="325"/>
      <c r="D40" s="325"/>
      <c r="E40" s="325"/>
      <c r="F40" s="325"/>
      <c r="G40" s="325"/>
      <c r="H40" s="325"/>
      <c r="I40" s="325"/>
      <c r="J40" s="326"/>
    </row>
    <row r="41" spans="1:10" ht="23.45" customHeight="1">
      <c r="A41" s="325"/>
      <c r="B41" s="325"/>
      <c r="C41" s="325"/>
      <c r="D41" s="325"/>
      <c r="E41" s="325"/>
      <c r="F41" s="325"/>
      <c r="G41" s="325"/>
      <c r="H41" s="325"/>
      <c r="I41" s="325"/>
      <c r="J41" s="326"/>
    </row>
    <row r="42" spans="1:10" ht="52.9" customHeight="1">
      <c r="A42" s="325"/>
      <c r="B42" s="325"/>
      <c r="C42" s="325"/>
      <c r="D42" s="325"/>
      <c r="E42" s="325"/>
      <c r="F42" s="325"/>
      <c r="G42" s="325"/>
      <c r="H42" s="325"/>
      <c r="I42" s="325"/>
      <c r="J42" s="326"/>
    </row>
    <row r="43" spans="1:10" ht="106.5" customHeight="1">
      <c r="A43" s="325"/>
      <c r="B43" s="325"/>
      <c r="C43" s="325"/>
      <c r="D43" s="325"/>
      <c r="E43" s="325"/>
      <c r="F43" s="325"/>
      <c r="G43" s="325"/>
      <c r="H43" s="325"/>
      <c r="I43" s="325"/>
      <c r="J43" s="326"/>
    </row>
    <row r="44" spans="1:10" ht="78.599999999999994" customHeight="1">
      <c r="A44" s="325"/>
      <c r="B44" s="325"/>
      <c r="C44" s="325"/>
      <c r="D44" s="325"/>
      <c r="E44" s="325"/>
      <c r="F44" s="325"/>
      <c r="G44" s="325"/>
      <c r="H44" s="325"/>
      <c r="I44" s="325"/>
      <c r="J44" s="326"/>
    </row>
    <row r="45" spans="1:10" ht="24" customHeight="1">
      <c r="A45" s="325"/>
      <c r="B45" s="325"/>
      <c r="C45" s="325"/>
      <c r="D45" s="325"/>
      <c r="E45" s="325"/>
      <c r="F45" s="325"/>
      <c r="G45" s="325"/>
      <c r="H45" s="325"/>
      <c r="I45" s="325"/>
      <c r="J45" s="326"/>
    </row>
    <row r="46" spans="1:10" ht="44.45" customHeight="1">
      <c r="A46" s="325"/>
      <c r="B46" s="325"/>
      <c r="C46" s="325"/>
      <c r="D46" s="325"/>
      <c r="E46" s="325"/>
      <c r="F46" s="325"/>
      <c r="G46" s="325"/>
      <c r="H46" s="325"/>
      <c r="I46" s="325"/>
      <c r="J46" s="326"/>
    </row>
    <row r="47" spans="1:10" ht="18" customHeight="1">
      <c r="A47" s="325"/>
      <c r="B47" s="325"/>
      <c r="C47" s="325"/>
      <c r="D47" s="325"/>
      <c r="E47" s="325"/>
      <c r="F47" s="325"/>
      <c r="G47" s="325"/>
      <c r="H47" s="325"/>
      <c r="I47" s="325"/>
      <c r="J47" s="326"/>
    </row>
    <row r="48" spans="1:10" ht="63.75" customHeight="1">
      <c r="A48" s="325"/>
      <c r="B48" s="325"/>
      <c r="C48" s="325"/>
      <c r="D48" s="325"/>
      <c r="E48" s="325"/>
      <c r="F48" s="325"/>
      <c r="G48" s="325"/>
      <c r="H48" s="325"/>
      <c r="I48" s="325"/>
      <c r="J48" s="326"/>
    </row>
    <row r="49" spans="1:16" ht="18" customHeight="1">
      <c r="A49" s="325"/>
      <c r="B49" s="325"/>
      <c r="C49" s="325"/>
      <c r="D49" s="325"/>
      <c r="E49" s="325"/>
      <c r="F49" s="325"/>
      <c r="G49" s="325"/>
      <c r="H49" s="325"/>
      <c r="I49" s="325"/>
      <c r="J49" s="326"/>
    </row>
    <row r="50" spans="1:16">
      <c r="A50" s="325"/>
      <c r="B50" s="325"/>
      <c r="C50" s="325"/>
      <c r="D50" s="325"/>
      <c r="E50" s="325"/>
      <c r="F50" s="325"/>
      <c r="G50" s="325"/>
      <c r="H50" s="325"/>
      <c r="I50" s="325"/>
      <c r="J50" s="326"/>
    </row>
    <row r="51" spans="1:16" ht="38.25" customHeight="1">
      <c r="A51" s="325"/>
      <c r="B51" s="325"/>
      <c r="C51" s="325"/>
      <c r="D51" s="325"/>
      <c r="E51" s="325"/>
      <c r="F51" s="325"/>
      <c r="G51" s="325"/>
      <c r="H51" s="325"/>
      <c r="I51" s="325"/>
      <c r="J51" s="326"/>
    </row>
    <row r="52" spans="1:16" ht="30" customHeight="1">
      <c r="A52" s="325"/>
      <c r="B52" s="325"/>
      <c r="C52" s="325"/>
      <c r="D52" s="325"/>
      <c r="E52" s="325"/>
      <c r="F52" s="325"/>
      <c r="G52" s="325"/>
      <c r="H52" s="325"/>
      <c r="I52" s="325"/>
      <c r="J52" s="326"/>
    </row>
    <row r="53" spans="1:16" ht="35.25" customHeight="1">
      <c r="A53" s="325"/>
      <c r="B53" s="325"/>
      <c r="C53" s="325"/>
      <c r="D53" s="325"/>
      <c r="E53" s="325"/>
      <c r="F53" s="325"/>
      <c r="G53" s="325"/>
      <c r="H53" s="325"/>
      <c r="I53" s="325"/>
      <c r="J53" s="326"/>
    </row>
    <row r="54" spans="1:16" ht="30" customHeight="1">
      <c r="A54" s="325"/>
      <c r="B54" s="325"/>
      <c r="C54" s="325"/>
      <c r="D54" s="325"/>
      <c r="E54" s="325"/>
      <c r="F54" s="325"/>
      <c r="G54" s="325"/>
      <c r="H54" s="325"/>
      <c r="I54" s="325"/>
      <c r="J54" s="326"/>
      <c r="P54" s="112"/>
    </row>
    <row r="55" spans="1:16" ht="30" customHeight="1">
      <c r="A55" s="325"/>
      <c r="B55" s="325"/>
      <c r="C55" s="325"/>
      <c r="D55" s="325"/>
      <c r="E55" s="325"/>
      <c r="F55" s="325"/>
      <c r="G55" s="325"/>
      <c r="H55" s="325"/>
      <c r="I55" s="325"/>
      <c r="J55" s="326"/>
    </row>
    <row r="56" spans="1:16" ht="30" customHeight="1">
      <c r="A56" s="325"/>
      <c r="B56" s="325"/>
      <c r="C56" s="325"/>
      <c r="D56" s="325"/>
      <c r="E56" s="325"/>
      <c r="F56" s="325"/>
      <c r="G56" s="325"/>
      <c r="H56" s="325"/>
      <c r="I56" s="325"/>
      <c r="J56" s="326"/>
    </row>
    <row r="57" spans="1:16" ht="30" customHeight="1">
      <c r="A57" s="325"/>
      <c r="B57" s="325"/>
      <c r="C57" s="325"/>
      <c r="D57" s="325"/>
      <c r="E57" s="325"/>
      <c r="F57" s="325"/>
      <c r="G57" s="325"/>
      <c r="H57" s="325"/>
      <c r="I57" s="325"/>
      <c r="J57" s="326"/>
    </row>
    <row r="58" spans="1:16" ht="14.25" customHeight="1">
      <c r="A58" s="325"/>
      <c r="B58" s="325"/>
      <c r="C58" s="325"/>
      <c r="D58" s="325"/>
      <c r="E58" s="325"/>
      <c r="F58" s="325"/>
      <c r="G58" s="325"/>
      <c r="H58" s="325"/>
      <c r="I58" s="325"/>
      <c r="J58" s="326"/>
    </row>
    <row r="59" spans="1:16" ht="14.25" customHeight="1">
      <c r="A59" s="325"/>
      <c r="B59" s="325"/>
      <c r="C59" s="325"/>
      <c r="D59" s="325"/>
      <c r="E59" s="325"/>
      <c r="F59" s="325"/>
      <c r="G59" s="325"/>
      <c r="H59" s="325"/>
      <c r="I59" s="325"/>
      <c r="J59" s="326"/>
    </row>
    <row r="60" spans="1:16" ht="14.25" customHeight="1">
      <c r="A60" s="325"/>
      <c r="B60" s="325"/>
      <c r="C60" s="325"/>
      <c r="D60" s="325"/>
      <c r="E60" s="325"/>
      <c r="F60" s="325"/>
      <c r="G60" s="325"/>
      <c r="H60" s="325"/>
      <c r="I60" s="325"/>
      <c r="J60" s="326"/>
    </row>
    <row r="61" spans="1:16" ht="14.25" customHeight="1">
      <c r="A61" s="325"/>
      <c r="B61" s="325"/>
      <c r="C61" s="325"/>
      <c r="D61" s="325"/>
      <c r="E61" s="325"/>
      <c r="F61" s="325"/>
      <c r="G61" s="325"/>
      <c r="H61" s="325"/>
      <c r="I61" s="325"/>
      <c r="J61" s="326"/>
    </row>
    <row r="62" spans="1:16" ht="14.25" customHeight="1">
      <c r="A62" s="325"/>
      <c r="B62" s="325"/>
      <c r="C62" s="325"/>
      <c r="D62" s="325"/>
      <c r="E62" s="325"/>
      <c r="F62" s="325"/>
      <c r="G62" s="325"/>
      <c r="H62" s="325"/>
      <c r="I62" s="325"/>
      <c r="J62" s="326"/>
    </row>
    <row r="63" spans="1:16" ht="14.25" customHeight="1">
      <c r="A63" s="325"/>
      <c r="B63" s="325"/>
      <c r="C63" s="325"/>
      <c r="D63" s="325"/>
      <c r="E63" s="325"/>
      <c r="F63" s="325"/>
      <c r="G63" s="325"/>
      <c r="H63" s="325"/>
      <c r="I63" s="325"/>
      <c r="J63" s="326"/>
    </row>
    <row r="64" spans="1:16" ht="14.25" customHeight="1">
      <c r="A64" s="325"/>
      <c r="B64" s="325"/>
      <c r="C64" s="325"/>
      <c r="D64" s="325"/>
      <c r="E64" s="325"/>
      <c r="F64" s="325"/>
      <c r="G64" s="325"/>
      <c r="H64" s="325"/>
      <c r="I64" s="325"/>
      <c r="J64" s="326"/>
    </row>
    <row r="65" spans="1:10" ht="14.25" customHeight="1">
      <c r="A65" s="325"/>
      <c r="B65" s="325"/>
      <c r="C65" s="325"/>
      <c r="D65" s="325"/>
      <c r="E65" s="325"/>
      <c r="F65" s="325"/>
      <c r="G65" s="325"/>
      <c r="H65" s="325"/>
      <c r="I65" s="325"/>
      <c r="J65" s="326"/>
    </row>
    <row r="66" spans="1:10" ht="14.25" customHeight="1">
      <c r="A66" s="325"/>
      <c r="B66" s="325"/>
      <c r="C66" s="325"/>
      <c r="D66" s="325"/>
      <c r="E66" s="325"/>
      <c r="F66" s="325"/>
      <c r="G66" s="325"/>
      <c r="H66" s="325"/>
      <c r="I66" s="325"/>
      <c r="J66" s="326"/>
    </row>
  </sheetData>
  <mergeCells count="2">
    <mergeCell ref="A1:I66"/>
    <mergeCell ref="J1:J66"/>
  </mergeCells>
  <printOptions horizontalCentered="1"/>
  <pageMargins left="0.47244094488188981" right="0.47244094488188981" top="0.59055118110236227" bottom="0.59055118110236227" header="0.31496062992125984" footer="0.31496062992125984"/>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2024-04-03T14:27:38Z</cp:lastPrinted>
  <dcterms:created xsi:type="dcterms:W3CDTF">2008-10-17T11:51:54Z</dcterms:created>
  <dcterms:modified xsi:type="dcterms:W3CDTF">2025-04-29T14:09:53Z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