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Matija\Desktop\"/>
    </mc:Choice>
  </mc:AlternateContent>
  <xr:revisionPtr revIDLastSave="0" documentId="13_ncr:1_{A117E4B3-E38A-4BEB-BEEC-9CAF1A2C709E}"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75" i="18"/>
  <c r="H131" i="18" s="1"/>
  <c r="H42" i="20"/>
  <c r="H55"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H49" i="21"/>
  <c r="H51" i="21" s="1"/>
  <c r="H57" i="20"/>
  <c r="H59" i="20" s="1"/>
  <c r="I34" i="21"/>
  <c r="J60" i="19"/>
  <c r="K60" i="19"/>
  <c r="I24" i="20"/>
  <c r="I27" i="20" s="1"/>
  <c r="I55" i="20"/>
  <c r="K14" i="19"/>
  <c r="K61" i="19" s="1"/>
  <c r="I44" i="18"/>
  <c r="I75" i="18"/>
  <c r="I131" i="18" s="1"/>
  <c r="I14" i="19"/>
  <c r="I61" i="19" s="1"/>
  <c r="I47" i="21"/>
  <c r="W61" i="22"/>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J63" i="19"/>
  <c r="I49" i="21"/>
  <c r="I51" i="21" s="1"/>
  <c r="I72" i="18"/>
  <c r="K63" i="19"/>
  <c r="I57" i="20"/>
  <c r="I59" i="20" s="1"/>
  <c r="K64" i="19"/>
  <c r="K62" i="19"/>
  <c r="K66" i="19" s="1"/>
  <c r="I63" i="19"/>
  <c r="I62" i="19"/>
  <c r="I64" i="19"/>
  <c r="H62" i="19"/>
  <c r="H66" i="19" s="1"/>
  <c r="H63" i="19"/>
  <c r="J62" i="19"/>
  <c r="J66" i="19" s="1"/>
  <c r="J64" i="19"/>
  <c r="H67" i="19" l="1"/>
  <c r="K67" i="19"/>
  <c r="K68" i="19"/>
  <c r="H68" i="19"/>
  <c r="I66" i="19"/>
  <c r="I67" i="19"/>
  <c r="I68" i="19"/>
  <c r="J67" i="19"/>
  <c r="J68"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<sst xmlns="http://schemas.openxmlformats.org/spreadsheetml/2006/main" count="521" uniqueCount="455">
  <si>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</si>
  <si>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</si>
  <si>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</si>
  <si>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</si>
  <si>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</si>
  <si>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</si>
  <si>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</si>
  <si>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</si>
  <si>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</si>
  <si>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</si>
  <si>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</si>
  <si>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</si>
  <si>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</si>
  <si>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</si>
  <si>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</si>
  <si>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</si>
  <si>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</si>
  <si>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</si>
  <si>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</si>
  <si>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</si>
  <si>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</si>
  <si>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</si>
  <si>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</si>
  <si>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</si>
  <si>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</si>
  <si>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</si>
  <si>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</si>
  <si>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</si>
  <si>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</si>
  <si>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</si>
  <si>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</si>
  <si>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</si>
  <si>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</si>
  <si>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</si>
  <si>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</si>
  <si>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</si>
  <si>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</si>
  <si>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</si>
  <si>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</si>
  <si>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</si>
  <si>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</si>
  <si>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</si>
  <si>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</si>
  <si>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</si>
  <si>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</si>
  <si>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</si>
  <si>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</si>
  <si>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</si>
  <si>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</si>
  <si>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</si>
  <si>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</si>
  <si>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</si>
  <si>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</si>
  <si>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</si>
  <si>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</si>
  <si>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</si>
  <si>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</si>
  <si>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</si>
  <si>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</si>
  <si>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</si>
  <si>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</si>
  <si>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</si>
  <si>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</si>
  <si>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</si>
  <si>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</si>
  <si>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</si>
  <si>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</si>
  <si>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</si>
  <si>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</si>
  <si>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</si>
  <si>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</si>
  <si>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</si>
  <si>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</si>
  <si>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</si>
  <si>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</si>
  <si>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</si>
  <si>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</si>
  <si>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</si>
  <si>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</si>
  <si>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</si>
  <si>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</si>
  <si>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</si>
  <si>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</si>
  <si>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</si>
  <si>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</si>
  <si>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</si>
  <si>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</si>
  <si>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</si>
  <si>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</si>
  <si>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</si>
  <si>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</si>
  <si>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</si>
  <si>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</si>
  <si>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</si>
  <si>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</si>
  <si>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</si>
  <si>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</si>
  <si>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</si>
  <si>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</si>
  <si>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</si>
  <si>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</si>
  <si>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</si>
  <si>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</si>
  <si>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</si>
  <si>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</si>
  <si>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</si>
  <si>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</si>
  <si>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</si>
  <si>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</si>
  <si>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</si>
  <si>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</si>
  <si>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</si>
  <si>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</si>
  <si>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</si>
  <si>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</si>
  <si>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</si>
  <si>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</si>
  <si>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</si>
  <si>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</si>
  <si>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</si>
  <si>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</si>
  <si>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</si>
  <si>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</si>
  <si>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</si>
  <si>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</si>
  <si>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</si>
  <si>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</si>
  <si>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</si>
  <si>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</si>
  <si>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</si>
  <si>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</si>
  <si>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</si>
  <si>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</si>
  <si>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</si>
  <si>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</si>
  <si>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</si>
  <si>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</si>
  <si>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</si>
  <si>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</si>
  <si>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</si>
  <si>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</si>
  <si>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</si>
  <si>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</si>
  <si>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</si>
  <si>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</si>
  <si>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</si>
  <si>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</si>
  <si>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</si>
  <si>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</si>
  <si>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</si>
  <si>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</si>
  <si>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</si>
  <si>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</si>
  <si>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</si>
  <si>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</si>
  <si>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</si>
  <si>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</si>
  <si>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</si>
  <si>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</si>
  <si>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</si>
  <si>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</si>
  <si>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</si>
  <si>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</si>
  <si>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</si>
  <si>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</si>
  <si>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</si>
  <si>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</si>
  <si>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</si>
  <si>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</si>
  <si>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</si>
  <si>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</si>
  <si>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</si>
  <si>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</si>
  <si>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</si>
  <si>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</si>
  <si>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</si>
  <si>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</si>
  <si>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</si>
  <si>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</si>
  <si>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</si>
  <si>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</si>
  <si>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</si>
  <si>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</si>
  <si>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</si>
  <si>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</si>
  <si>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</si>
  <si>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</si>
  <si>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</si>
  <si>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</si>
  <si>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</si>
  <si>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</si>
  <si>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</si>
  <si>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</si>
  <si>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</si>
  <si>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</si>
  <si>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</si>
  <si>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</si>
  <si>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</si>
  <si>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</si>
  <si>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</si>
  <si>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</si>
  <si>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</si>
  <si>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</si>
  <si>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</si>
  <si>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</si>
  <si>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</si>
  <si>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</si>
  <si>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</si>
  <si>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</si>
  <si>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</si>
  <si>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</si>
  <si>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</si>
  <si>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</si>
  <si>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</si>
  <si>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</si>
  <si>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</si>
  <si>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</si>
  <si>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</si>
  <si>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</si>
  <si>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</si>
  <si>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</si>
  <si>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</si>
  <si>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</si>
  <si>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</si>
  <si>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</si>
  <si>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</si>
  <si>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</si>
  <si>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</si>
  <si>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</si>
  <si>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</si>
  <si>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</si>
  <si>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</si>
  <si>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</si>
  <si>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</si>
  <si>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</si>
  <si>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</si>
  <si>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</si>
  <si>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</si>
  <si>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</si>
  <si>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</si>
  <si>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</si>
  <si>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</si>
  <si>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</si>
  <si>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</si>
  <si>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</si>
  <si>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</si>
  <si>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</si>
  <si>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</si>
  <si>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</si>
  <si>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</si>
  <si>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</si>
  <si>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</si>
  <si>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</si>
  <si>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</si>
  <si>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</si>
  <si>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</si>
  <si>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</si>
  <si>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</si>
  <si>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</si>
  <si>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</si>
  <si>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</si>
  <si>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</si>
  <si>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</si>
  <si>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</si>
  <si>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</si>
  <si>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</si>
  <si>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</si>
  <si>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</si>
  <si>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</si>
  <si>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</si>
  <si>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</si>
  <si>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</si>
  <si>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</si>
  <si>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</si>
  <si>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</si>
  <si>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</si>
  <si>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</si>
  <si>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</si>
  <si>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</si>
  <si>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</si>
  <si>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</si>
  <si>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</si>
  <si>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</si>
  <si>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</si>
  <si>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</si>
  <si>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</si>
  <si>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</si>
  <si>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</si>
  <si>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</si>
  <si>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</si>
  <si>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</si>
  <si>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</si>
  <si>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</si>
  <si>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</si>
  <si>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</si>
  <si>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</si>
  <si>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</si>
  <si>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</si>
  <si>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</si>
  <si>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</si>
  <si>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</si>
  <si>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</si>
  <si>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</si>
  <si>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</si>
  <si>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</si>
  <si>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</si>
  <si>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</si>
  <si>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</si>
  <si>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</si>
  <si>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</si>
  <si>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</si>
  <si>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</si>
  <si>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</si>
  <si>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</si>
  <si>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</si>
  <si>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</si>
  <si>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</si>
  <si>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</si>
  <si>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</si>
  <si>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</si>
  <si>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</si>
  <si>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</si>
  <si>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</si>
  <si>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</si>
  <si>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</si>
  <si>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</si>
  <si>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</si>
  <si>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</si>
  <si>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</si>
  <si>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</si>
  <si>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</si>
  <si>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</si>
  <si>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</si>
  <si>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</si>
  <si>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</si>
  <si>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</si>
  <si>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</si>
  <si>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</si>
  <si>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</si>
  <si>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</si>
  <si>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</si>
  <si>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</si>
  <si>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</si>
  <si>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</si>
  <si>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</si>
  <si>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</si>
  <si>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</si>
  <si>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</si>
  <si>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</si>
  <si>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</si>
  <si>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</si>
  <si>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</si>
  <si>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</si>
  <si>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</si>
  <si>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</si>
  <si>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</si>
  <si>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</si>
  <si>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</si>
  <si>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</si>
  <si>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</si>
  <si>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</si>
  <si>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</si>
  <si>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</si>
  <si>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</si>
  <si>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</si>
  <si>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</si>
  <si>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</si>
  <si>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</si>
  <si>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</si>
  <si>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</si>
  <si>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</si>
  <si>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</si>
  <si>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</si>
  <si>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</si>
  <si>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</si>
  <si>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</si>
  <si>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</si>
  <si>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</si>
  <si>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</si>
  <si>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</si>
  <si>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</si>
  <si>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</si>
  <si>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</si>
  <si>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</si>
  <si>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</si>
  <si>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</si>
  <si>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</si>
  <si>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</si>
  <si>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</si>
  <si>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</si>
  <si>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</si>
  <si>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</si>
  <si>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</si>
  <si>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</si>
  <si>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</si>
  <si>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</si>
  <si>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</si>
  <si>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</si>
  <si>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</si>
  <si>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</si>
  <si>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</si>
  <si>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</si>
  <si>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</si>
  <si>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</si>
  <si>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</si>
  <si>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</si>
  <si>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</si>
  <si>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</si>
  <si>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</si>
  <si>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</si>
  <si>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</si>
  <si>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</si>
  <si>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</si>
  <si>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</si>
  <si>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</si>
  <si>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</si>
  <si>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</si>
  <si>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</si>
  <si>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</si>
  <si>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</si>
  <si>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</si>
  <si>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</si>
  <si>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</si>
  <si>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</si>
  <si>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</si>
  <si>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</si>
  <si>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</si>
  <si>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</si>
  <si>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</si>
  <si>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</si>
  <si>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</si>
  <si>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</si>
  <si>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</si>
  <si>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</si>
  <si>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02077507</t>
  </si>
  <si>
    <t>100006793</t>
  </si>
  <si>
    <t>HR</t>
  </si>
  <si>
    <t>94858559872</t>
  </si>
  <si>
    <t>74780000L0IH3TV5WU09</t>
  </si>
  <si>
    <t>4409</t>
  </si>
  <si>
    <t>HOTELI VODICE D.D.</t>
  </si>
  <si>
    <t>financije@hotelivodice.hr</t>
  </si>
  <si>
    <t>VODICE</t>
  </si>
  <si>
    <t>GRGURA NINSKOG 1</t>
  </si>
  <si>
    <t>www.hotelivodice.hr</t>
  </si>
  <si>
    <t>PUNTA INTERNATIONAL D.O.O.</t>
  </si>
  <si>
    <t>GRGURA  NINSKOG 1, VODICE</t>
  </si>
  <si>
    <t>Obveznik: HOTELI VODICE D.D.</t>
  </si>
  <si>
    <t>Matija Svirčić</t>
  </si>
  <si>
    <t>0915793245</t>
  </si>
  <si>
    <t>Uhy Rudan d.o.o.</t>
  </si>
  <si>
    <t>Dragan Rudan</t>
  </si>
  <si>
    <t xml:space="preserve">stanje na dan 30.09.2020. </t>
  </si>
  <si>
    <t>u razdoblju 01.01.2020. do 30.09.2020.</t>
  </si>
  <si>
    <t xml:space="preserve">BILJEŠKE UZ FINANCIJSKE IZVJEŠTAJE - TFI
(sastavljaju se za tromjesečna izvještajna razdoblja)
Naziv izdavatelja: HOTELI VODICE d.d.
OIB:   94858559872
Izvještajno razdoblje: 01.01.2020.-30.09.2020.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</si>
</sst>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I29" sqref="I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44104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436</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22211</v>
      </c>
      <c r="D21" s="153"/>
      <c r="E21" s="146"/>
      <c r="F21" s="146"/>
      <c r="G21" s="157" t="s">
        <v>442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443</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20</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445</v>
      </c>
      <c r="B37" s="169"/>
      <c r="C37" s="169"/>
      <c r="D37" s="169"/>
      <c r="E37" s="168" t="s">
        <v>446</v>
      </c>
      <c r="F37" s="169"/>
      <c r="G37" s="169"/>
      <c r="H37" s="169"/>
      <c r="I37" s="170"/>
      <c r="J37" s="111">
        <v>4849922</v>
      </c>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448</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449</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441</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450</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451</v>
      </c>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zoomScaleSheetLayoutView="110" workbookViewId="0">
      <selection activeCell="L112" sqref="L1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452</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447</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75566437</v>
      </c>
      <c r="I9" s="34">
        <f>I10+I17+I27+I38+I43</f>
        <v>73210686</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75546437</v>
      </c>
      <c r="I17" s="34">
        <f>I18+I19+I20+I21+I22+I23+I24+I25+I26</f>
        <v>73190686</v>
      </c>
    </row>
    <row r="18" spans="1:9" ht="12.75" customHeight="1" x14ac:dyDescent="0.2">
      <c r="A18" s="186" t="s">
        <v>13</v>
      </c>
      <c r="B18" s="186"/>
      <c r="C18" s="186"/>
      <c r="D18" s="186"/>
      <c r="E18" s="186"/>
      <c r="F18" s="186"/>
      <c r="G18" s="15">
        <v>11</v>
      </c>
      <c r="H18" s="33">
        <v>17079920</v>
      </c>
      <c r="I18" s="33">
        <v>17079920</v>
      </c>
    </row>
    <row r="19" spans="1:9" ht="12.75" customHeight="1" x14ac:dyDescent="0.2">
      <c r="A19" s="186" t="s">
        <v>14</v>
      </c>
      <c r="B19" s="186"/>
      <c r="C19" s="186"/>
      <c r="D19" s="186"/>
      <c r="E19" s="186"/>
      <c r="F19" s="186"/>
      <c r="G19" s="15">
        <v>12</v>
      </c>
      <c r="H19" s="33">
        <v>56390381</v>
      </c>
      <c r="I19" s="33">
        <v>54324981</v>
      </c>
    </row>
    <row r="20" spans="1:9" ht="12.75" customHeight="1" x14ac:dyDescent="0.2">
      <c r="A20" s="186" t="s">
        <v>15</v>
      </c>
      <c r="B20" s="186"/>
      <c r="C20" s="186"/>
      <c r="D20" s="186"/>
      <c r="E20" s="186"/>
      <c r="F20" s="186"/>
      <c r="G20" s="15">
        <v>13</v>
      </c>
      <c r="H20" s="33">
        <v>1657659</v>
      </c>
      <c r="I20" s="33">
        <v>1388451</v>
      </c>
    </row>
    <row r="21" spans="1:9" ht="12.75" customHeight="1" x14ac:dyDescent="0.2">
      <c r="A21" s="186" t="s">
        <v>16</v>
      </c>
      <c r="B21" s="186"/>
      <c r="C21" s="186"/>
      <c r="D21" s="186"/>
      <c r="E21" s="186"/>
      <c r="F21" s="186"/>
      <c r="G21" s="15">
        <v>14</v>
      </c>
      <c r="H21" s="33">
        <v>246595</v>
      </c>
      <c r="I21" s="33">
        <v>225452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171882</v>
      </c>
      <c r="I25" s="33">
        <v>171882</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20000</v>
      </c>
      <c r="I27" s="34">
        <f>SUM(I28:I37)</f>
        <v>20000</v>
      </c>
    </row>
    <row r="28" spans="1:9" ht="12.75" customHeight="1" x14ac:dyDescent="0.2">
      <c r="A28" s="186" t="s">
        <v>23</v>
      </c>
      <c r="B28" s="186"/>
      <c r="C28" s="186"/>
      <c r="D28" s="186"/>
      <c r="E28" s="186"/>
      <c r="F28" s="186"/>
      <c r="G28" s="15">
        <v>21</v>
      </c>
      <c r="H28" s="33">
        <v>20000</v>
      </c>
      <c r="I28" s="33">
        <v>20000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1160464</v>
      </c>
      <c r="I44" s="34">
        <f>I45+I53+I60+I70</f>
        <v>1459509</v>
      </c>
    </row>
    <row r="45" spans="1:9" ht="12.75" customHeight="1" x14ac:dyDescent="0.2">
      <c r="A45" s="187" t="s">
        <v>39</v>
      </c>
      <c r="B45" s="187"/>
      <c r="C45" s="187"/>
      <c r="D45" s="187"/>
      <c r="E45" s="187"/>
      <c r="F45" s="187"/>
      <c r="G45" s="16">
        <v>38</v>
      </c>
      <c r="H45" s="34">
        <f>SUM(H46:H52)</f>
        <v>118669</v>
      </c>
      <c r="I45" s="34">
        <f>SUM(I46:I52)</f>
        <v>55764</v>
      </c>
    </row>
    <row r="46" spans="1:9" ht="12.75" customHeight="1" x14ac:dyDescent="0.2">
      <c r="A46" s="186" t="s">
        <v>40</v>
      </c>
      <c r="B46" s="186"/>
      <c r="C46" s="186"/>
      <c r="D46" s="186"/>
      <c r="E46" s="186"/>
      <c r="F46" s="186"/>
      <c r="G46" s="15">
        <v>39</v>
      </c>
      <c r="H46" s="33">
        <v>114052</v>
      </c>
      <c r="I46" s="33">
        <v>51147</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4617</v>
      </c>
      <c r="I49" s="33">
        <v>4617</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261951</v>
      </c>
      <c r="I53" s="34">
        <f>SUM(I54:I59)</f>
        <v>667263</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35742</v>
      </c>
      <c r="I56" s="33">
        <v>606991</v>
      </c>
    </row>
    <row r="57" spans="1:9" ht="12.75" customHeight="1" x14ac:dyDescent="0.2">
      <c r="A57" s="186" t="s">
        <v>51</v>
      </c>
      <c r="B57" s="186"/>
      <c r="C57" s="186"/>
      <c r="D57" s="186"/>
      <c r="E57" s="186"/>
      <c r="F57" s="186"/>
      <c r="G57" s="15">
        <v>50</v>
      </c>
      <c r="H57" s="33">
        <v>39000</v>
      </c>
      <c r="I57" s="33">
        <v>7500</v>
      </c>
    </row>
    <row r="58" spans="1:9" ht="12.75" customHeight="1" x14ac:dyDescent="0.2">
      <c r="A58" s="186" t="s">
        <v>52</v>
      </c>
      <c r="B58" s="186"/>
      <c r="C58" s="186"/>
      <c r="D58" s="186"/>
      <c r="E58" s="186"/>
      <c r="F58" s="186"/>
      <c r="G58" s="15">
        <v>51</v>
      </c>
      <c r="H58" s="33">
        <v>179671</v>
      </c>
      <c r="I58" s="33">
        <v>50416</v>
      </c>
    </row>
    <row r="59" spans="1:9" ht="12.75" customHeight="1" x14ac:dyDescent="0.2">
      <c r="A59" s="186" t="s">
        <v>53</v>
      </c>
      <c r="B59" s="186"/>
      <c r="C59" s="186"/>
      <c r="D59" s="186"/>
      <c r="E59" s="186"/>
      <c r="F59" s="186"/>
      <c r="G59" s="15">
        <v>52</v>
      </c>
      <c r="H59" s="33">
        <v>7538</v>
      </c>
      <c r="I59" s="33">
        <v>2356</v>
      </c>
    </row>
    <row r="60" spans="1:9" ht="12.75" customHeight="1" x14ac:dyDescent="0.2">
      <c r="A60" s="187" t="s">
        <v>54</v>
      </c>
      <c r="B60" s="187"/>
      <c r="C60" s="187"/>
      <c r="D60" s="187"/>
      <c r="E60" s="187"/>
      <c r="F60" s="187"/>
      <c r="G60" s="16">
        <v>53</v>
      </c>
      <c r="H60" s="34">
        <f>SUM(H61:H69)</f>
        <v>559055</v>
      </c>
      <c r="I60" s="34">
        <f>SUM(I61:I69)</f>
        <v>559056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559055</v>
      </c>
      <c r="I68" s="33">
        <v>559056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220789</v>
      </c>
      <c r="I70" s="33">
        <v>177426</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76726901</v>
      </c>
      <c r="I72" s="34">
        <f>I8+I9+I44+I71</f>
        <v>74670195</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9631387</v>
      </c>
      <c r="I75" s="34">
        <f>I76+I77+I78+I84+I85+I89+I92+I95</f>
        <v>5462374</v>
      </c>
    </row>
    <row r="76" spans="1:9" ht="12.75" customHeight="1" x14ac:dyDescent="0.2">
      <c r="A76" s="186" t="s">
        <v>61</v>
      </c>
      <c r="B76" s="186"/>
      <c r="C76" s="186"/>
      <c r="D76" s="186"/>
      <c r="E76" s="186"/>
      <c r="F76" s="186"/>
      <c r="G76" s="15">
        <v>68</v>
      </c>
      <c r="H76" s="33">
        <v>157743374</v>
      </c>
      <c r="I76" s="33">
        <v>157743374</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-11164</v>
      </c>
      <c r="I78" s="34">
        <f>SUM(I79:I83)</f>
        <v>-11164</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-11164</v>
      </c>
      <c r="I81" s="33">
        <v>-11164</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10351402</v>
      </c>
      <c r="I84" s="120">
        <v>10351402</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-129026570</v>
      </c>
      <c r="I89" s="34">
        <f>I90-I91</f>
        <v>-158452226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129026570</v>
      </c>
      <c r="I91" s="33">
        <v>158452226</v>
      </c>
    </row>
    <row r="92" spans="1:9" ht="12.75" customHeight="1" x14ac:dyDescent="0.2">
      <c r="A92" s="187" t="s">
        <v>77</v>
      </c>
      <c r="B92" s="187"/>
      <c r="C92" s="187"/>
      <c r="D92" s="187"/>
      <c r="E92" s="187"/>
      <c r="F92" s="187"/>
      <c r="G92" s="16">
        <v>84</v>
      </c>
      <c r="H92" s="34">
        <f>H93-H94</f>
        <v>-29425655</v>
      </c>
      <c r="I92" s="34">
        <f>I93-I94</f>
        <v>-4169012</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29425655</v>
      </c>
      <c r="I94" s="33">
        <v>4169012</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3111684</v>
      </c>
      <c r="I96" s="34">
        <f>SUM(I97:I102)</f>
        <v>3111684</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3111684</v>
      </c>
      <c r="I99" s="33">
        <v>3111684</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3980607</v>
      </c>
      <c r="I103" s="34">
        <f>SUM(I104:I114)</f>
        <v>2666696</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1159566</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548782</v>
      </c>
      <c r="I113" s="33">
        <v>394437</v>
      </c>
    </row>
    <row r="114" spans="1:9" ht="12.75" customHeight="1" x14ac:dyDescent="0.2">
      <c r="A114" s="186" t="s">
        <v>97</v>
      </c>
      <c r="B114" s="186"/>
      <c r="C114" s="186"/>
      <c r="D114" s="186"/>
      <c r="E114" s="186"/>
      <c r="F114" s="186"/>
      <c r="G114" s="15">
        <v>106</v>
      </c>
      <c r="H114" s="33">
        <v>2272259</v>
      </c>
      <c r="I114" s="33">
        <v>2272259</v>
      </c>
    </row>
    <row r="115" spans="1:9" ht="12.75" customHeight="1" x14ac:dyDescent="0.2">
      <c r="A115" s="188" t="s">
        <v>387</v>
      </c>
      <c r="B115" s="188"/>
      <c r="C115" s="188"/>
      <c r="D115" s="188"/>
      <c r="E115" s="188"/>
      <c r="F115" s="188"/>
      <c r="G115" s="16">
        <v>107</v>
      </c>
      <c r="H115" s="34">
        <f>SUM(H116:H129)</f>
        <v>60003223</v>
      </c>
      <c r="I115" s="34">
        <f>SUM(I116:I129)</f>
        <v>63429441</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19565489</v>
      </c>
      <c r="I120" s="33">
        <v>21048489</v>
      </c>
    </row>
    <row r="121" spans="1:9" ht="12.75" customHeight="1" x14ac:dyDescent="0.2">
      <c r="A121" s="186" t="s">
        <v>92</v>
      </c>
      <c r="B121" s="186"/>
      <c r="C121" s="186"/>
      <c r="D121" s="186"/>
      <c r="E121" s="186"/>
      <c r="F121" s="186"/>
      <c r="G121" s="15">
        <v>113</v>
      </c>
      <c r="H121" s="33">
        <v>36598295</v>
      </c>
      <c r="I121" s="33">
        <v>36598296</v>
      </c>
    </row>
    <row r="122" spans="1:9" ht="12.75" customHeight="1" x14ac:dyDescent="0.2">
      <c r="A122" s="186" t="s">
        <v>93</v>
      </c>
      <c r="B122" s="186"/>
      <c r="C122" s="186"/>
      <c r="D122" s="186"/>
      <c r="E122" s="186"/>
      <c r="F122" s="186"/>
      <c r="G122" s="15">
        <v>114</v>
      </c>
      <c r="H122" s="33">
        <v>368704</v>
      </c>
      <c r="I122" s="33">
        <v>323892</v>
      </c>
    </row>
    <row r="123" spans="1:9" ht="12.75" customHeight="1" x14ac:dyDescent="0.2">
      <c r="A123" s="186" t="s">
        <v>94</v>
      </c>
      <c r="B123" s="186"/>
      <c r="C123" s="186"/>
      <c r="D123" s="186"/>
      <c r="E123" s="186"/>
      <c r="F123" s="186"/>
      <c r="G123" s="15">
        <v>115</v>
      </c>
      <c r="H123" s="33">
        <v>2961420</v>
      </c>
      <c r="I123" s="33">
        <v>4972703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220079</v>
      </c>
      <c r="I125" s="33">
        <v>84093</v>
      </c>
    </row>
    <row r="126" spans="1:9" x14ac:dyDescent="0.2">
      <c r="A126" s="186" t="s">
        <v>99</v>
      </c>
      <c r="B126" s="186"/>
      <c r="C126" s="186"/>
      <c r="D126" s="186"/>
      <c r="E126" s="186"/>
      <c r="F126" s="186"/>
      <c r="G126" s="15">
        <v>118</v>
      </c>
      <c r="H126" s="33">
        <v>250639</v>
      </c>
      <c r="I126" s="33">
        <v>363371</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38597</v>
      </c>
      <c r="I129" s="33">
        <v>38597</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76726901</v>
      </c>
      <c r="I131" s="34">
        <f>I75+I96+I103+I115+I130</f>
        <v>74670195</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3" zoomScaleNormal="100" zoomScaleSheetLayoutView="110" workbookViewId="0">
      <selection activeCell="M10" sqref="M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453</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447</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16832059</v>
      </c>
      <c r="I8" s="37">
        <f>SUM(I9:I13)</f>
        <v>11395348</v>
      </c>
      <c r="J8" s="37">
        <f>SUM(J9:J13)</f>
        <v>1818927</v>
      </c>
      <c r="K8" s="37">
        <f>SUM(K9:K13)</f>
        <v>1161591</v>
      </c>
    </row>
    <row r="9" spans="1:11" x14ac:dyDescent="0.2">
      <c r="A9" s="186" t="s">
        <v>121</v>
      </c>
      <c r="B9" s="186"/>
      <c r="C9" s="186"/>
      <c r="D9" s="186"/>
      <c r="E9" s="186"/>
      <c r="F9" s="186"/>
      <c r="G9" s="15">
        <v>126</v>
      </c>
      <c r="H9" s="33">
        <v>4010787</v>
      </c>
      <c r="I9" s="33">
        <v>2018936</v>
      </c>
      <c r="J9" s="33">
        <v>0</v>
      </c>
      <c r="K9" s="33">
        <v>0</v>
      </c>
    </row>
    <row r="10" spans="1:11" x14ac:dyDescent="0.2">
      <c r="A10" s="186" t="s">
        <v>122</v>
      </c>
      <c r="B10" s="186"/>
      <c r="C10" s="186"/>
      <c r="D10" s="186"/>
      <c r="E10" s="186"/>
      <c r="F10" s="186"/>
      <c r="G10" s="15">
        <v>127</v>
      </c>
      <c r="H10" s="33">
        <v>11735901</v>
      </c>
      <c r="I10" s="33">
        <v>8446755</v>
      </c>
      <c r="J10" s="33">
        <v>683704</v>
      </c>
      <c r="K10" s="33">
        <v>409413</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1360</v>
      </c>
      <c r="I12" s="33">
        <v>0</v>
      </c>
      <c r="J12" s="33">
        <v>0</v>
      </c>
      <c r="K12" s="33">
        <v>0</v>
      </c>
    </row>
    <row r="13" spans="1:11" x14ac:dyDescent="0.2">
      <c r="A13" s="186" t="s">
        <v>125</v>
      </c>
      <c r="B13" s="186"/>
      <c r="C13" s="186"/>
      <c r="D13" s="186"/>
      <c r="E13" s="186"/>
      <c r="F13" s="186"/>
      <c r="G13" s="15">
        <v>130</v>
      </c>
      <c r="H13" s="33">
        <v>1084011</v>
      </c>
      <c r="I13" s="33">
        <v>929657</v>
      </c>
      <c r="J13" s="33">
        <v>1135223</v>
      </c>
      <c r="K13" s="33">
        <v>752178</v>
      </c>
    </row>
    <row r="14" spans="1:11" x14ac:dyDescent="0.2">
      <c r="A14" s="222" t="s">
        <v>126</v>
      </c>
      <c r="B14" s="222"/>
      <c r="C14" s="222"/>
      <c r="D14" s="222"/>
      <c r="E14" s="222"/>
      <c r="F14" s="222"/>
      <c r="G14" s="20">
        <v>131</v>
      </c>
      <c r="H14" s="37">
        <f>H15+H16+H20+H24+H25+H26+H29+H36</f>
        <v>20380357</v>
      </c>
      <c r="I14" s="37">
        <f>I15+I16+I20+I24+I25+I26+I29+I36</f>
        <v>10465769</v>
      </c>
      <c r="J14" s="37">
        <f>J15+J16+J20+J24+J25+J26+J29+J36</f>
        <v>5989368</v>
      </c>
      <c r="K14" s="37">
        <f>K15+K16+K20+K24+K25+K26+K29+K36</f>
        <v>2008779</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6394947</v>
      </c>
      <c r="I16" s="37">
        <f>SUM(I17:I19)</f>
        <v>2876341</v>
      </c>
      <c r="J16" s="37">
        <f>SUM(J17:J19)</f>
        <v>1770702</v>
      </c>
      <c r="K16" s="37">
        <f>SUM(K17:K19)</f>
        <v>744978</v>
      </c>
    </row>
    <row r="17" spans="1:11" x14ac:dyDescent="0.2">
      <c r="A17" s="228" t="s">
        <v>128</v>
      </c>
      <c r="B17" s="228"/>
      <c r="C17" s="228"/>
      <c r="D17" s="228"/>
      <c r="E17" s="228"/>
      <c r="F17" s="228"/>
      <c r="G17" s="15">
        <v>134</v>
      </c>
      <c r="H17" s="33">
        <v>4255308</v>
      </c>
      <c r="I17" s="33">
        <v>1854054</v>
      </c>
      <c r="J17" s="33">
        <v>246469</v>
      </c>
      <c r="K17" s="33">
        <v>84872</v>
      </c>
    </row>
    <row r="18" spans="1:11" x14ac:dyDescent="0.2">
      <c r="A18" s="228" t="s">
        <v>129</v>
      </c>
      <c r="B18" s="228"/>
      <c r="C18" s="228"/>
      <c r="D18" s="228"/>
      <c r="E18" s="228"/>
      <c r="F18" s="228"/>
      <c r="G18" s="15">
        <v>135</v>
      </c>
      <c r="H18" s="33">
        <v>342</v>
      </c>
      <c r="I18" s="33">
        <v>135</v>
      </c>
      <c r="J18" s="33">
        <v>0</v>
      </c>
      <c r="K18" s="33">
        <v>0</v>
      </c>
    </row>
    <row r="19" spans="1:11" x14ac:dyDescent="0.2">
      <c r="A19" s="228" t="s">
        <v>130</v>
      </c>
      <c r="B19" s="228"/>
      <c r="C19" s="228"/>
      <c r="D19" s="228"/>
      <c r="E19" s="228"/>
      <c r="F19" s="228"/>
      <c r="G19" s="15">
        <v>136</v>
      </c>
      <c r="H19" s="33">
        <v>2139297</v>
      </c>
      <c r="I19" s="33">
        <v>1022152</v>
      </c>
      <c r="J19" s="33">
        <v>1524233</v>
      </c>
      <c r="K19" s="33">
        <v>660106</v>
      </c>
    </row>
    <row r="20" spans="1:11" x14ac:dyDescent="0.2">
      <c r="A20" s="231" t="s">
        <v>131</v>
      </c>
      <c r="B20" s="231"/>
      <c r="C20" s="231"/>
      <c r="D20" s="231"/>
      <c r="E20" s="231"/>
      <c r="F20" s="231"/>
      <c r="G20" s="20">
        <v>137</v>
      </c>
      <c r="H20" s="37">
        <f>SUM(H21:H23)</f>
        <v>7148116</v>
      </c>
      <c r="I20" s="37">
        <f>SUM(I21:I23)</f>
        <v>2380750</v>
      </c>
      <c r="J20" s="37">
        <f>SUM(J21:J23)</f>
        <v>953176</v>
      </c>
      <c r="K20" s="37">
        <f>SUM(K21:K23)</f>
        <v>327592</v>
      </c>
    </row>
    <row r="21" spans="1:11" x14ac:dyDescent="0.2">
      <c r="A21" s="228" t="s">
        <v>109</v>
      </c>
      <c r="B21" s="228"/>
      <c r="C21" s="228"/>
      <c r="D21" s="228"/>
      <c r="E21" s="228"/>
      <c r="F21" s="228"/>
      <c r="G21" s="15">
        <v>138</v>
      </c>
      <c r="H21" s="33">
        <v>4433166</v>
      </c>
      <c r="I21" s="33">
        <v>1494071</v>
      </c>
      <c r="J21" s="33">
        <v>654603</v>
      </c>
      <c r="K21" s="33">
        <v>226266</v>
      </c>
    </row>
    <row r="22" spans="1:11" x14ac:dyDescent="0.2">
      <c r="A22" s="228" t="s">
        <v>110</v>
      </c>
      <c r="B22" s="228"/>
      <c r="C22" s="228"/>
      <c r="D22" s="228"/>
      <c r="E22" s="228"/>
      <c r="F22" s="228"/>
      <c r="G22" s="15">
        <v>139</v>
      </c>
      <c r="H22" s="33">
        <v>1751448</v>
      </c>
      <c r="I22" s="33">
        <v>567344</v>
      </c>
      <c r="J22" s="33">
        <v>184347</v>
      </c>
      <c r="K22" s="33">
        <v>64438</v>
      </c>
    </row>
    <row r="23" spans="1:11" x14ac:dyDescent="0.2">
      <c r="A23" s="228" t="s">
        <v>111</v>
      </c>
      <c r="B23" s="228"/>
      <c r="C23" s="228"/>
      <c r="D23" s="228"/>
      <c r="E23" s="228"/>
      <c r="F23" s="228"/>
      <c r="G23" s="15">
        <v>140</v>
      </c>
      <c r="H23" s="33">
        <v>963502</v>
      </c>
      <c r="I23" s="33">
        <v>319335</v>
      </c>
      <c r="J23" s="33">
        <v>114226</v>
      </c>
      <c r="K23" s="33">
        <v>36888</v>
      </c>
    </row>
    <row r="24" spans="1:11" x14ac:dyDescent="0.2">
      <c r="A24" s="186" t="s">
        <v>112</v>
      </c>
      <c r="B24" s="186"/>
      <c r="C24" s="186"/>
      <c r="D24" s="186"/>
      <c r="E24" s="186"/>
      <c r="F24" s="186"/>
      <c r="G24" s="15">
        <v>141</v>
      </c>
      <c r="H24" s="33">
        <v>1056248</v>
      </c>
      <c r="I24" s="33">
        <v>360209</v>
      </c>
      <c r="J24" s="33">
        <v>2676370</v>
      </c>
      <c r="K24" s="33">
        <v>891530</v>
      </c>
    </row>
    <row r="25" spans="1:11" x14ac:dyDescent="0.2">
      <c r="A25" s="186" t="s">
        <v>113</v>
      </c>
      <c r="B25" s="186"/>
      <c r="C25" s="186"/>
      <c r="D25" s="186"/>
      <c r="E25" s="186"/>
      <c r="F25" s="186"/>
      <c r="G25" s="15">
        <v>142</v>
      </c>
      <c r="H25" s="33">
        <v>2420785</v>
      </c>
      <c r="I25" s="33">
        <v>1579249</v>
      </c>
      <c r="J25" s="33">
        <v>240774</v>
      </c>
      <c r="K25" s="33">
        <v>31280</v>
      </c>
    </row>
    <row r="26" spans="1:11" x14ac:dyDescent="0.2">
      <c r="A26" s="231" t="s">
        <v>132</v>
      </c>
      <c r="B26" s="231"/>
      <c r="C26" s="231"/>
      <c r="D26" s="231"/>
      <c r="E26" s="231"/>
      <c r="F26" s="231"/>
      <c r="G26" s="20">
        <v>143</v>
      </c>
      <c r="H26" s="37">
        <f>H27+H28</f>
        <v>397972</v>
      </c>
      <c r="I26" s="37">
        <f>I27+I28</f>
        <v>364797</v>
      </c>
      <c r="J26" s="37">
        <f>J27+J28</f>
        <v>-5984</v>
      </c>
      <c r="K26" s="37">
        <f>K27+K28</f>
        <v>-5984</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397972</v>
      </c>
      <c r="I28" s="33">
        <v>364797</v>
      </c>
      <c r="J28" s="33">
        <v>-5984</v>
      </c>
      <c r="K28" s="33">
        <v>-5984</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2962289</v>
      </c>
      <c r="I36" s="33">
        <v>2904423</v>
      </c>
      <c r="J36" s="33">
        <v>354330</v>
      </c>
      <c r="K36" s="33">
        <v>19383</v>
      </c>
    </row>
    <row r="37" spans="1:11" x14ac:dyDescent="0.2">
      <c r="A37" s="222" t="s">
        <v>142</v>
      </c>
      <c r="B37" s="222"/>
      <c r="C37" s="222"/>
      <c r="D37" s="222"/>
      <c r="E37" s="222"/>
      <c r="F37" s="222"/>
      <c r="G37" s="20">
        <v>154</v>
      </c>
      <c r="H37" s="37">
        <f>SUM(H38:H47)</f>
        <v>17601</v>
      </c>
      <c r="I37" s="37">
        <f>SUM(I38:I47)</f>
        <v>12877</v>
      </c>
      <c r="J37" s="37">
        <f>SUM(J38:J47)</f>
        <v>4645</v>
      </c>
      <c r="K37" s="37">
        <f>SUM(K38:K47)</f>
        <v>438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3860</v>
      </c>
      <c r="K44" s="33">
        <v>0</v>
      </c>
    </row>
    <row r="45" spans="1:11" x14ac:dyDescent="0.2">
      <c r="A45" s="186" t="s">
        <v>150</v>
      </c>
      <c r="B45" s="186"/>
      <c r="C45" s="186"/>
      <c r="D45" s="186"/>
      <c r="E45" s="186"/>
      <c r="F45" s="186"/>
      <c r="G45" s="15">
        <v>162</v>
      </c>
      <c r="H45" s="33">
        <v>17601</v>
      </c>
      <c r="I45" s="33">
        <v>12877</v>
      </c>
      <c r="J45" s="33">
        <v>785</v>
      </c>
      <c r="K45" s="33">
        <v>438</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428958</v>
      </c>
      <c r="I48" s="37">
        <f>SUM(I49:I55)</f>
        <v>377975</v>
      </c>
      <c r="J48" s="37">
        <f>SUM(J49:J55)</f>
        <v>3216</v>
      </c>
      <c r="K48" s="37">
        <f>SUM(K49:K55)</f>
        <v>1908</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385782</v>
      </c>
      <c r="I51" s="33">
        <v>359485</v>
      </c>
      <c r="J51" s="33">
        <v>530</v>
      </c>
      <c r="K51" s="33">
        <v>17</v>
      </c>
    </row>
    <row r="52" spans="1:11" x14ac:dyDescent="0.2">
      <c r="A52" s="223" t="s">
        <v>157</v>
      </c>
      <c r="B52" s="223"/>
      <c r="C52" s="223"/>
      <c r="D52" s="223"/>
      <c r="E52" s="223"/>
      <c r="F52" s="223"/>
      <c r="G52" s="15">
        <v>169</v>
      </c>
      <c r="H52" s="33">
        <v>43176</v>
      </c>
      <c r="I52" s="33">
        <v>18490</v>
      </c>
      <c r="J52" s="33">
        <v>2686</v>
      </c>
      <c r="K52" s="33">
        <v>1891</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16849660</v>
      </c>
      <c r="I60" s="37">
        <f t="shared" ref="I60:K60" si="0">I8+I37+I56+I57</f>
        <v>11408225</v>
      </c>
      <c r="J60" s="37">
        <f t="shared" si="0"/>
        <v>1823572</v>
      </c>
      <c r="K60" s="37">
        <f t="shared" si="0"/>
        <v>1162029</v>
      </c>
    </row>
    <row r="61" spans="1:11" x14ac:dyDescent="0.2">
      <c r="A61" s="222" t="s">
        <v>166</v>
      </c>
      <c r="B61" s="222"/>
      <c r="C61" s="222"/>
      <c r="D61" s="222"/>
      <c r="E61" s="222"/>
      <c r="F61" s="222"/>
      <c r="G61" s="20">
        <v>178</v>
      </c>
      <c r="H61" s="37">
        <f>H14+H48+H58+H59</f>
        <v>20809315</v>
      </c>
      <c r="I61" s="37">
        <f t="shared" ref="I61:K61" si="1">I14+I48+I58+I59</f>
        <v>10843744</v>
      </c>
      <c r="J61" s="37">
        <f t="shared" si="1"/>
        <v>5992584</v>
      </c>
      <c r="K61" s="37">
        <f t="shared" si="1"/>
        <v>2010687</v>
      </c>
    </row>
    <row r="62" spans="1:11" x14ac:dyDescent="0.2">
      <c r="A62" s="222" t="s">
        <v>167</v>
      </c>
      <c r="B62" s="222"/>
      <c r="C62" s="222"/>
      <c r="D62" s="222"/>
      <c r="E62" s="222"/>
      <c r="F62" s="222"/>
      <c r="G62" s="20">
        <v>179</v>
      </c>
      <c r="H62" s="37">
        <f>H60-H61</f>
        <v>-3959655</v>
      </c>
      <c r="I62" s="37">
        <f t="shared" ref="I62:K62" si="2">I60-I61</f>
        <v>564481</v>
      </c>
      <c r="J62" s="37">
        <f t="shared" si="2"/>
        <v>-4169012</v>
      </c>
      <c r="K62" s="37">
        <f t="shared" si="2"/>
        <v>-848658</v>
      </c>
    </row>
    <row r="63" spans="1:11" x14ac:dyDescent="0.2">
      <c r="A63" s="209" t="s">
        <v>168</v>
      </c>
      <c r="B63" s="209"/>
      <c r="C63" s="209"/>
      <c r="D63" s="209"/>
      <c r="E63" s="209"/>
      <c r="F63" s="209"/>
      <c r="G63" s="20">
        <v>180</v>
      </c>
      <c r="H63" s="37">
        <f>+IF((H60-H61)&gt;0,(H60-H61),0)</f>
        <v>0</v>
      </c>
      <c r="I63" s="37">
        <f t="shared" ref="I63:K63" si="3">+IF((I60-I61)&gt;0,(I60-I61),0)</f>
        <v>564481</v>
      </c>
      <c r="J63" s="37">
        <f t="shared" si="3"/>
        <v>0</v>
      </c>
      <c r="K63" s="37">
        <f t="shared" si="3"/>
        <v>0</v>
      </c>
    </row>
    <row r="64" spans="1:11" x14ac:dyDescent="0.2">
      <c r="A64" s="209" t="s">
        <v>169</v>
      </c>
      <c r="B64" s="209"/>
      <c r="C64" s="209"/>
      <c r="D64" s="209"/>
      <c r="E64" s="209"/>
      <c r="F64" s="209"/>
      <c r="G64" s="20">
        <v>181</v>
      </c>
      <c r="H64" s="37">
        <f>+IF((H60-H61)&lt;0,(H60-H61),0)</f>
        <v>-3959655</v>
      </c>
      <c r="I64" s="37">
        <f t="shared" ref="I64:K64" si="4">+IF((I60-I61)&lt;0,(I60-I61),0)</f>
        <v>0</v>
      </c>
      <c r="J64" s="37">
        <f t="shared" si="4"/>
        <v>-4169012</v>
      </c>
      <c r="K64" s="37">
        <f t="shared" si="4"/>
        <v>-848658</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-3959655</v>
      </c>
      <c r="I66" s="37">
        <f t="shared" ref="I66:K66" si="5">I62-I65</f>
        <v>564481</v>
      </c>
      <c r="J66" s="37">
        <f t="shared" si="5"/>
        <v>-4169012</v>
      </c>
      <c r="K66" s="37">
        <f t="shared" si="5"/>
        <v>-848658</v>
      </c>
    </row>
    <row r="67" spans="1:11" x14ac:dyDescent="0.2">
      <c r="A67" s="209" t="s">
        <v>171</v>
      </c>
      <c r="B67" s="209"/>
      <c r="C67" s="209"/>
      <c r="D67" s="209"/>
      <c r="E67" s="209"/>
      <c r="F67" s="209"/>
      <c r="G67" s="20">
        <v>184</v>
      </c>
      <c r="H67" s="37">
        <f>+IF((H62-H65)&gt;0,(H62-H65),0)</f>
        <v>0</v>
      </c>
      <c r="I67" s="37">
        <f t="shared" ref="I67:K67" si="6">+IF((I62-I65)&gt;0,(I62-I65),0)</f>
        <v>564481</v>
      </c>
      <c r="J67" s="37">
        <f t="shared" si="6"/>
        <v>0</v>
      </c>
      <c r="K67" s="37">
        <f t="shared" si="6"/>
        <v>0</v>
      </c>
    </row>
    <row r="68" spans="1:11" x14ac:dyDescent="0.2">
      <c r="A68" s="209" t="s">
        <v>172</v>
      </c>
      <c r="B68" s="209"/>
      <c r="C68" s="209"/>
      <c r="D68" s="209"/>
      <c r="E68" s="209"/>
      <c r="F68" s="209"/>
      <c r="G68" s="20">
        <v>185</v>
      </c>
      <c r="H68" s="37">
        <f>+IF((H62-H65)&lt;0,(H62-H65),0)</f>
        <v>-3959655</v>
      </c>
      <c r="I68" s="37">
        <f t="shared" ref="I68:K68" si="7">+IF((I62-I65)&lt;0,(I62-I65),0)</f>
        <v>0</v>
      </c>
      <c r="J68" s="37">
        <f t="shared" si="7"/>
        <v>-4169012</v>
      </c>
      <c r="K68" s="37">
        <f t="shared" si="7"/>
        <v>-848658</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-3959655</v>
      </c>
      <c r="I85" s="39">
        <f>I86+I87</f>
        <v>564481</v>
      </c>
      <c r="J85" s="39">
        <f>J86+J87</f>
        <v>-4169012</v>
      </c>
      <c r="K85" s="39">
        <f>K86+K87</f>
        <v>-848658</v>
      </c>
    </row>
    <row r="86" spans="1:11" x14ac:dyDescent="0.2">
      <c r="A86" s="208" t="s">
        <v>189</v>
      </c>
      <c r="B86" s="208"/>
      <c r="C86" s="208"/>
      <c r="D86" s="208"/>
      <c r="E86" s="208"/>
      <c r="F86" s="208"/>
      <c r="G86" s="15">
        <v>200</v>
      </c>
      <c r="H86" s="40">
        <v>-3959655</v>
      </c>
      <c r="I86" s="40">
        <v>564481</v>
      </c>
      <c r="J86" s="40">
        <v>-4169012</v>
      </c>
      <c r="K86" s="40">
        <v>-848658</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-3959655</v>
      </c>
      <c r="I89" s="40">
        <v>564481</v>
      </c>
      <c r="J89" s="40">
        <v>-4169012</v>
      </c>
      <c r="K89" s="40">
        <v>-848658</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-3959655</v>
      </c>
      <c r="I101" s="39">
        <f>I89+I100</f>
        <v>564481</v>
      </c>
      <c r="J101" s="39">
        <f>J89+J100</f>
        <v>-4169012</v>
      </c>
      <c r="K101" s="39">
        <f>K89+K100</f>
        <v>-848658</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48" t="s">
        <v>355</v>
      </c>
      <c r="B3" s="249"/>
      <c r="C3" s="249"/>
      <c r="D3" s="249"/>
      <c r="E3" s="249"/>
      <c r="F3" s="249"/>
      <c r="G3" s="249"/>
      <c r="H3" s="249"/>
      <c r="I3" s="249"/>
    </row>
    <row r="4" spans="1:9" x14ac:dyDescent="0.2">
      <c r="A4" s="235" t="s">
        <v>413</v>
      </c>
      <c r="B4" s="196"/>
      <c r="C4" s="196"/>
      <c r="D4" s="196"/>
      <c r="E4" s="196"/>
      <c r="F4" s="196"/>
      <c r="G4" s="196"/>
      <c r="H4" s="196"/>
      <c r="I4" s="197"/>
    </row>
    <row r="5" spans="1:9" ht="24" thickBot="1" x14ac:dyDescent="0.25">
      <c r="A5" s="236" t="s">
        <v>2</v>
      </c>
      <c r="B5" s="237"/>
      <c r="C5" s="237"/>
      <c r="D5" s="237"/>
      <c r="E5" s="237"/>
      <c r="F5" s="238"/>
      <c r="G5" s="22" t="s">
        <v>107</v>
      </c>
      <c r="H5" s="41" t="s">
        <v>380</v>
      </c>
      <c r="I5" s="41" t="s">
        <v>347</v>
      </c>
    </row>
    <row r="6" spans="1:9" x14ac:dyDescent="0.2">
      <c r="A6" s="251">
        <v>1</v>
      </c>
      <c r="B6" s="252"/>
      <c r="C6" s="252"/>
      <c r="D6" s="252"/>
      <c r="E6" s="252"/>
      <c r="F6" s="253"/>
      <c r="G6" s="28">
        <v>2</v>
      </c>
      <c r="H6" s="42" t="s">
        <v>207</v>
      </c>
      <c r="I6" s="42" t="s">
        <v>208</v>
      </c>
    </row>
    <row r="7" spans="1:9" x14ac:dyDescent="0.2">
      <c r="A7" s="243" t="s">
        <v>209</v>
      </c>
      <c r="B7" s="244"/>
      <c r="C7" s="244"/>
      <c r="D7" s="244"/>
      <c r="E7" s="244"/>
      <c r="F7" s="244"/>
      <c r="G7" s="244"/>
      <c r="H7" s="244"/>
      <c r="I7" s="245"/>
    </row>
    <row r="8" spans="1:9" x14ac:dyDescent="0.2">
      <c r="A8" s="247" t="s">
        <v>261</v>
      </c>
      <c r="B8" s="247"/>
      <c r="C8" s="247"/>
      <c r="D8" s="247"/>
      <c r="E8" s="247"/>
      <c r="F8" s="247"/>
      <c r="G8" s="29">
        <v>1</v>
      </c>
      <c r="H8" s="52">
        <v>0</v>
      </c>
      <c r="I8" s="52">
        <v>0</v>
      </c>
    </row>
    <row r="9" spans="1:9" x14ac:dyDescent="0.2">
      <c r="A9" s="240" t="s">
        <v>262</v>
      </c>
      <c r="B9" s="240"/>
      <c r="C9" s="240"/>
      <c r="D9" s="240"/>
      <c r="E9" s="240"/>
      <c r="F9" s="240"/>
      <c r="G9" s="30">
        <v>2</v>
      </c>
      <c r="H9" s="53">
        <v>0</v>
      </c>
      <c r="I9" s="53">
        <v>0</v>
      </c>
    </row>
    <row r="10" spans="1:9" x14ac:dyDescent="0.2">
      <c r="A10" s="240" t="s">
        <v>263</v>
      </c>
      <c r="B10" s="240"/>
      <c r="C10" s="240"/>
      <c r="D10" s="240"/>
      <c r="E10" s="240"/>
      <c r="F10" s="240"/>
      <c r="G10" s="30">
        <v>3</v>
      </c>
      <c r="H10" s="53">
        <v>0</v>
      </c>
      <c r="I10" s="53">
        <v>0</v>
      </c>
    </row>
    <row r="11" spans="1:9" x14ac:dyDescent="0.2">
      <c r="A11" s="240" t="s">
        <v>264</v>
      </c>
      <c r="B11" s="240"/>
      <c r="C11" s="240"/>
      <c r="D11" s="240"/>
      <c r="E11" s="240"/>
      <c r="F11" s="240"/>
      <c r="G11" s="30">
        <v>4</v>
      </c>
      <c r="H11" s="53">
        <v>0</v>
      </c>
      <c r="I11" s="53">
        <v>0</v>
      </c>
    </row>
    <row r="12" spans="1:9" x14ac:dyDescent="0.2">
      <c r="A12" s="240" t="s">
        <v>265</v>
      </c>
      <c r="B12" s="240"/>
      <c r="C12" s="240"/>
      <c r="D12" s="240"/>
      <c r="E12" s="240"/>
      <c r="F12" s="240"/>
      <c r="G12" s="30">
        <v>5</v>
      </c>
      <c r="H12" s="53">
        <v>0</v>
      </c>
      <c r="I12" s="53">
        <v>0</v>
      </c>
    </row>
    <row r="13" spans="1:9" x14ac:dyDescent="0.2">
      <c r="A13" s="240" t="s">
        <v>266</v>
      </c>
      <c r="B13" s="240"/>
      <c r="C13" s="240"/>
      <c r="D13" s="240"/>
      <c r="E13" s="240"/>
      <c r="F13" s="240"/>
      <c r="G13" s="30">
        <v>6</v>
      </c>
      <c r="H13" s="53">
        <v>0</v>
      </c>
      <c r="I13" s="53">
        <v>0</v>
      </c>
    </row>
    <row r="14" spans="1:9" x14ac:dyDescent="0.2">
      <c r="A14" s="240" t="s">
        <v>267</v>
      </c>
      <c r="B14" s="240"/>
      <c r="C14" s="240"/>
      <c r="D14" s="240"/>
      <c r="E14" s="240"/>
      <c r="F14" s="240"/>
      <c r="G14" s="30">
        <v>7</v>
      </c>
      <c r="H14" s="53">
        <v>0</v>
      </c>
      <c r="I14" s="53">
        <v>0</v>
      </c>
    </row>
    <row r="15" spans="1:9" x14ac:dyDescent="0.2">
      <c r="A15" s="240" t="s">
        <v>268</v>
      </c>
      <c r="B15" s="240"/>
      <c r="C15" s="240"/>
      <c r="D15" s="240"/>
      <c r="E15" s="240"/>
      <c r="F15" s="240"/>
      <c r="G15" s="30">
        <v>8</v>
      </c>
      <c r="H15" s="53">
        <v>0</v>
      </c>
      <c r="I15" s="53">
        <v>0</v>
      </c>
    </row>
    <row r="16" spans="1:9" x14ac:dyDescent="0.2">
      <c r="A16" s="241" t="s">
        <v>269</v>
      </c>
      <c r="B16" s="241"/>
      <c r="C16" s="241"/>
      <c r="D16" s="241"/>
      <c r="E16" s="241"/>
      <c r="F16" s="241"/>
      <c r="G16" s="31">
        <v>9</v>
      </c>
      <c r="H16" s="54">
        <f>SUM(H8:H15)</f>
        <v>0</v>
      </c>
      <c r="I16" s="54">
        <f>SUM(I8:I15)</f>
        <v>0</v>
      </c>
    </row>
    <row r="17" spans="1:9" x14ac:dyDescent="0.2">
      <c r="A17" s="240" t="s">
        <v>270</v>
      </c>
      <c r="B17" s="240"/>
      <c r="C17" s="240"/>
      <c r="D17" s="240"/>
      <c r="E17" s="240"/>
      <c r="F17" s="240"/>
      <c r="G17" s="30">
        <v>10</v>
      </c>
      <c r="H17" s="53">
        <v>0</v>
      </c>
      <c r="I17" s="53">
        <v>0</v>
      </c>
    </row>
    <row r="18" spans="1:9" x14ac:dyDescent="0.2">
      <c r="A18" s="240" t="s">
        <v>271</v>
      </c>
      <c r="B18" s="240"/>
      <c r="C18" s="240"/>
      <c r="D18" s="240"/>
      <c r="E18" s="240"/>
      <c r="F18" s="240"/>
      <c r="G18" s="30">
        <v>11</v>
      </c>
      <c r="H18" s="53">
        <v>0</v>
      </c>
      <c r="I18" s="53">
        <v>0</v>
      </c>
    </row>
    <row r="19" spans="1:9" ht="27.6" customHeight="1" x14ac:dyDescent="0.2">
      <c r="A19" s="246" t="s">
        <v>272</v>
      </c>
      <c r="B19" s="246"/>
      <c r="C19" s="246"/>
      <c r="D19" s="246"/>
      <c r="E19" s="246"/>
      <c r="F19" s="246"/>
      <c r="G19" s="32">
        <v>12</v>
      </c>
      <c r="H19" s="55">
        <f>H16+H17+H18</f>
        <v>0</v>
      </c>
      <c r="I19" s="55">
        <f>I16+I17+I18</f>
        <v>0</v>
      </c>
    </row>
    <row r="20" spans="1:9" x14ac:dyDescent="0.2">
      <c r="A20" s="243" t="s">
        <v>229</v>
      </c>
      <c r="B20" s="244"/>
      <c r="C20" s="244"/>
      <c r="D20" s="244"/>
      <c r="E20" s="244"/>
      <c r="F20" s="244"/>
      <c r="G20" s="244"/>
      <c r="H20" s="244"/>
      <c r="I20" s="245"/>
    </row>
    <row r="21" spans="1:9" ht="26.45" customHeight="1" x14ac:dyDescent="0.2">
      <c r="A21" s="247" t="s">
        <v>273</v>
      </c>
      <c r="B21" s="247"/>
      <c r="C21" s="247"/>
      <c r="D21" s="247"/>
      <c r="E21" s="247"/>
      <c r="F21" s="247"/>
      <c r="G21" s="29">
        <v>13</v>
      </c>
      <c r="H21" s="52">
        <v>0</v>
      </c>
      <c r="I21" s="52">
        <v>0</v>
      </c>
    </row>
    <row r="22" spans="1:9" x14ac:dyDescent="0.2">
      <c r="A22" s="240" t="s">
        <v>274</v>
      </c>
      <c r="B22" s="240"/>
      <c r="C22" s="240"/>
      <c r="D22" s="240"/>
      <c r="E22" s="240"/>
      <c r="F22" s="240"/>
      <c r="G22" s="30">
        <v>14</v>
      </c>
      <c r="H22" s="53">
        <v>0</v>
      </c>
      <c r="I22" s="53">
        <v>0</v>
      </c>
    </row>
    <row r="23" spans="1:9" x14ac:dyDescent="0.2">
      <c r="A23" s="240" t="s">
        <v>275</v>
      </c>
      <c r="B23" s="240"/>
      <c r="C23" s="240"/>
      <c r="D23" s="240"/>
      <c r="E23" s="240"/>
      <c r="F23" s="240"/>
      <c r="G23" s="30">
        <v>15</v>
      </c>
      <c r="H23" s="53">
        <v>0</v>
      </c>
      <c r="I23" s="53">
        <v>0</v>
      </c>
    </row>
    <row r="24" spans="1:9" x14ac:dyDescent="0.2">
      <c r="A24" s="240" t="s">
        <v>276</v>
      </c>
      <c r="B24" s="240"/>
      <c r="C24" s="240"/>
      <c r="D24" s="240"/>
      <c r="E24" s="240"/>
      <c r="F24" s="240"/>
      <c r="G24" s="30">
        <v>16</v>
      </c>
      <c r="H24" s="53">
        <v>0</v>
      </c>
      <c r="I24" s="53">
        <v>0</v>
      </c>
    </row>
    <row r="25" spans="1:9" x14ac:dyDescent="0.2">
      <c r="A25" s="240" t="s">
        <v>277</v>
      </c>
      <c r="B25" s="240"/>
      <c r="C25" s="240"/>
      <c r="D25" s="240"/>
      <c r="E25" s="240"/>
      <c r="F25" s="240"/>
      <c r="G25" s="30">
        <v>17</v>
      </c>
      <c r="H25" s="53">
        <v>0</v>
      </c>
      <c r="I25" s="53">
        <v>0</v>
      </c>
    </row>
    <row r="26" spans="1:9" x14ac:dyDescent="0.2">
      <c r="A26" s="240" t="s">
        <v>278</v>
      </c>
      <c r="B26" s="240"/>
      <c r="C26" s="240"/>
      <c r="D26" s="240"/>
      <c r="E26" s="240"/>
      <c r="F26" s="240"/>
      <c r="G26" s="30">
        <v>18</v>
      </c>
      <c r="H26" s="53">
        <v>0</v>
      </c>
      <c r="I26" s="53">
        <v>0</v>
      </c>
    </row>
    <row r="27" spans="1:9" ht="24" customHeight="1" x14ac:dyDescent="0.2">
      <c r="A27" s="241" t="s">
        <v>279</v>
      </c>
      <c r="B27" s="241"/>
      <c r="C27" s="241"/>
      <c r="D27" s="241"/>
      <c r="E27" s="241"/>
      <c r="F27" s="241"/>
      <c r="G27" s="31">
        <v>19</v>
      </c>
      <c r="H27" s="54">
        <f>SUM(H21:H26)</f>
        <v>0</v>
      </c>
      <c r="I27" s="54">
        <f>SUM(I21:I26)</f>
        <v>0</v>
      </c>
    </row>
    <row r="28" spans="1:9" ht="27" customHeight="1" x14ac:dyDescent="0.2">
      <c r="A28" s="240" t="s">
        <v>280</v>
      </c>
      <c r="B28" s="240"/>
      <c r="C28" s="240"/>
      <c r="D28" s="240"/>
      <c r="E28" s="240"/>
      <c r="F28" s="240"/>
      <c r="G28" s="30">
        <v>20</v>
      </c>
      <c r="H28" s="53">
        <v>0</v>
      </c>
      <c r="I28" s="53">
        <v>0</v>
      </c>
    </row>
    <row r="29" spans="1:9" x14ac:dyDescent="0.2">
      <c r="A29" s="240" t="s">
        <v>281</v>
      </c>
      <c r="B29" s="240"/>
      <c r="C29" s="240"/>
      <c r="D29" s="240"/>
      <c r="E29" s="240"/>
      <c r="F29" s="240"/>
      <c r="G29" s="30">
        <v>21</v>
      </c>
      <c r="H29" s="53">
        <v>0</v>
      </c>
      <c r="I29" s="53">
        <v>0</v>
      </c>
    </row>
    <row r="30" spans="1:9" x14ac:dyDescent="0.2">
      <c r="A30" s="240" t="s">
        <v>282</v>
      </c>
      <c r="B30" s="240"/>
      <c r="C30" s="240"/>
      <c r="D30" s="240"/>
      <c r="E30" s="240"/>
      <c r="F30" s="240"/>
      <c r="G30" s="30">
        <v>22</v>
      </c>
      <c r="H30" s="53">
        <v>0</v>
      </c>
      <c r="I30" s="53">
        <v>0</v>
      </c>
    </row>
    <row r="31" spans="1:9" x14ac:dyDescent="0.2">
      <c r="A31" s="240" t="s">
        <v>283</v>
      </c>
      <c r="B31" s="240"/>
      <c r="C31" s="240"/>
      <c r="D31" s="240"/>
      <c r="E31" s="240"/>
      <c r="F31" s="240"/>
      <c r="G31" s="30">
        <v>23</v>
      </c>
      <c r="H31" s="53">
        <v>0</v>
      </c>
      <c r="I31" s="53">
        <v>0</v>
      </c>
    </row>
    <row r="32" spans="1:9" x14ac:dyDescent="0.2">
      <c r="A32" s="240" t="s">
        <v>284</v>
      </c>
      <c r="B32" s="240"/>
      <c r="C32" s="240"/>
      <c r="D32" s="240"/>
      <c r="E32" s="240"/>
      <c r="F32" s="240"/>
      <c r="G32" s="30">
        <v>24</v>
      </c>
      <c r="H32" s="53">
        <v>0</v>
      </c>
      <c r="I32" s="53">
        <v>0</v>
      </c>
    </row>
    <row r="33" spans="1:9" ht="25.9" customHeight="1" x14ac:dyDescent="0.2">
      <c r="A33" s="241" t="s">
        <v>285</v>
      </c>
      <c r="B33" s="241"/>
      <c r="C33" s="241"/>
      <c r="D33" s="241"/>
      <c r="E33" s="241"/>
      <c r="F33" s="241"/>
      <c r="G33" s="31">
        <v>25</v>
      </c>
      <c r="H33" s="54">
        <f>SUM(H28:H32)</f>
        <v>0</v>
      </c>
      <c r="I33" s="54">
        <f>SUM(I28:I32)</f>
        <v>0</v>
      </c>
    </row>
    <row r="34" spans="1:9" ht="28.15" customHeight="1" x14ac:dyDescent="0.2">
      <c r="A34" s="246" t="s">
        <v>286</v>
      </c>
      <c r="B34" s="246"/>
      <c r="C34" s="246"/>
      <c r="D34" s="246"/>
      <c r="E34" s="246"/>
      <c r="F34" s="246"/>
      <c r="G34" s="32">
        <v>26</v>
      </c>
      <c r="H34" s="55">
        <f>H27+H33</f>
        <v>0</v>
      </c>
      <c r="I34" s="55">
        <f>I27+I33</f>
        <v>0</v>
      </c>
    </row>
    <row r="35" spans="1:9" x14ac:dyDescent="0.2">
      <c r="A35" s="243" t="s">
        <v>244</v>
      </c>
      <c r="B35" s="244"/>
      <c r="C35" s="244"/>
      <c r="D35" s="244"/>
      <c r="E35" s="244"/>
      <c r="F35" s="244"/>
      <c r="G35" s="244">
        <v>0</v>
      </c>
      <c r="H35" s="244"/>
      <c r="I35" s="245"/>
    </row>
    <row r="36" spans="1:9" x14ac:dyDescent="0.2">
      <c r="A36" s="242" t="s">
        <v>287</v>
      </c>
      <c r="B36" s="242"/>
      <c r="C36" s="242"/>
      <c r="D36" s="242"/>
      <c r="E36" s="242"/>
      <c r="F36" s="242"/>
      <c r="G36" s="29">
        <v>27</v>
      </c>
      <c r="H36" s="52">
        <v>0</v>
      </c>
      <c r="I36" s="52">
        <v>0</v>
      </c>
    </row>
    <row r="37" spans="1:9" ht="25.15" customHeight="1" x14ac:dyDescent="0.2">
      <c r="A37" s="239" t="s">
        <v>288</v>
      </c>
      <c r="B37" s="239"/>
      <c r="C37" s="239"/>
      <c r="D37" s="239"/>
      <c r="E37" s="239"/>
      <c r="F37" s="239"/>
      <c r="G37" s="30">
        <v>28</v>
      </c>
      <c r="H37" s="53">
        <v>0</v>
      </c>
      <c r="I37" s="53">
        <v>0</v>
      </c>
    </row>
    <row r="38" spans="1:9" x14ac:dyDescent="0.2">
      <c r="A38" s="239" t="s">
        <v>289</v>
      </c>
      <c r="B38" s="239"/>
      <c r="C38" s="239"/>
      <c r="D38" s="239"/>
      <c r="E38" s="239"/>
      <c r="F38" s="239"/>
      <c r="G38" s="30">
        <v>29</v>
      </c>
      <c r="H38" s="53">
        <v>0</v>
      </c>
      <c r="I38" s="53">
        <v>0</v>
      </c>
    </row>
    <row r="39" spans="1:9" x14ac:dyDescent="0.2">
      <c r="A39" s="239" t="s">
        <v>290</v>
      </c>
      <c r="B39" s="239"/>
      <c r="C39" s="239"/>
      <c r="D39" s="239"/>
      <c r="E39" s="239"/>
      <c r="F39" s="239"/>
      <c r="G39" s="30">
        <v>30</v>
      </c>
      <c r="H39" s="53">
        <v>0</v>
      </c>
      <c r="I39" s="53">
        <v>0</v>
      </c>
    </row>
    <row r="40" spans="1:9" ht="25.9" customHeight="1" x14ac:dyDescent="0.2">
      <c r="A40" s="241" t="s">
        <v>291</v>
      </c>
      <c r="B40" s="241"/>
      <c r="C40" s="241"/>
      <c r="D40" s="241"/>
      <c r="E40" s="241"/>
      <c r="F40" s="241"/>
      <c r="G40" s="31">
        <v>31</v>
      </c>
      <c r="H40" s="54">
        <f>H39+H38+H37+H36</f>
        <v>0</v>
      </c>
      <c r="I40" s="54">
        <f>I39+I38+I37+I36</f>
        <v>0</v>
      </c>
    </row>
    <row r="41" spans="1:9" ht="24.6" customHeight="1" x14ac:dyDescent="0.2">
      <c r="A41" s="239" t="s">
        <v>292</v>
      </c>
      <c r="B41" s="239"/>
      <c r="C41" s="239"/>
      <c r="D41" s="239"/>
      <c r="E41" s="239"/>
      <c r="F41" s="239"/>
      <c r="G41" s="30">
        <v>32</v>
      </c>
      <c r="H41" s="53">
        <v>0</v>
      </c>
      <c r="I41" s="53">
        <v>0</v>
      </c>
    </row>
    <row r="42" spans="1:9" x14ac:dyDescent="0.2">
      <c r="A42" s="239" t="s">
        <v>293</v>
      </c>
      <c r="B42" s="239"/>
      <c r="C42" s="239"/>
      <c r="D42" s="239"/>
      <c r="E42" s="239"/>
      <c r="F42" s="239"/>
      <c r="G42" s="30">
        <v>33</v>
      </c>
      <c r="H42" s="53">
        <v>0</v>
      </c>
      <c r="I42" s="53">
        <v>0</v>
      </c>
    </row>
    <row r="43" spans="1:9" x14ac:dyDescent="0.2">
      <c r="A43" s="239" t="s">
        <v>294</v>
      </c>
      <c r="B43" s="239"/>
      <c r="C43" s="239"/>
      <c r="D43" s="239"/>
      <c r="E43" s="239"/>
      <c r="F43" s="239"/>
      <c r="G43" s="30">
        <v>34</v>
      </c>
      <c r="H43" s="53">
        <v>0</v>
      </c>
      <c r="I43" s="53">
        <v>0</v>
      </c>
    </row>
    <row r="44" spans="1:9" ht="21" customHeight="1" x14ac:dyDescent="0.2">
      <c r="A44" s="239" t="s">
        <v>295</v>
      </c>
      <c r="B44" s="239"/>
      <c r="C44" s="239"/>
      <c r="D44" s="239"/>
      <c r="E44" s="239"/>
      <c r="F44" s="239"/>
      <c r="G44" s="30">
        <v>35</v>
      </c>
      <c r="H44" s="53">
        <v>0</v>
      </c>
      <c r="I44" s="53">
        <v>0</v>
      </c>
    </row>
    <row r="45" spans="1:9" x14ac:dyDescent="0.2">
      <c r="A45" s="239" t="s">
        <v>296</v>
      </c>
      <c r="B45" s="239"/>
      <c r="C45" s="239"/>
      <c r="D45" s="239"/>
      <c r="E45" s="239"/>
      <c r="F45" s="239"/>
      <c r="G45" s="30">
        <v>36</v>
      </c>
      <c r="H45" s="53">
        <v>0</v>
      </c>
      <c r="I45" s="53">
        <v>0</v>
      </c>
    </row>
    <row r="46" spans="1:9" ht="22.9" customHeight="1" x14ac:dyDescent="0.2">
      <c r="A46" s="241" t="s">
        <v>297</v>
      </c>
      <c r="B46" s="241"/>
      <c r="C46" s="241"/>
      <c r="D46" s="241"/>
      <c r="E46" s="241"/>
      <c r="F46" s="241"/>
      <c r="G46" s="31">
        <v>37</v>
      </c>
      <c r="H46" s="54">
        <f>H45+H44+H43+H42+H41</f>
        <v>0</v>
      </c>
      <c r="I46" s="54">
        <f>I45+I44+I43+I42+I41</f>
        <v>0</v>
      </c>
    </row>
    <row r="47" spans="1:9" ht="25.9" customHeight="1" x14ac:dyDescent="0.2">
      <c r="A47" s="250" t="s">
        <v>298</v>
      </c>
      <c r="B47" s="250"/>
      <c r="C47" s="250"/>
      <c r="D47" s="250"/>
      <c r="E47" s="250"/>
      <c r="F47" s="250"/>
      <c r="G47" s="31">
        <v>38</v>
      </c>
      <c r="H47" s="54">
        <f>H46+H40</f>
        <v>0</v>
      </c>
      <c r="I47" s="54">
        <f>I46+I40</f>
        <v>0</v>
      </c>
    </row>
    <row r="48" spans="1:9" x14ac:dyDescent="0.2">
      <c r="A48" s="240" t="s">
        <v>299</v>
      </c>
      <c r="B48" s="240"/>
      <c r="C48" s="240"/>
      <c r="D48" s="240"/>
      <c r="E48" s="240"/>
      <c r="F48" s="240"/>
      <c r="G48" s="30">
        <v>39</v>
      </c>
      <c r="H48" s="53">
        <v>0</v>
      </c>
      <c r="I48" s="53">
        <v>0</v>
      </c>
    </row>
    <row r="49" spans="1:9" ht="25.9" customHeight="1" x14ac:dyDescent="0.2">
      <c r="A49" s="250" t="s">
        <v>300</v>
      </c>
      <c r="B49" s="250"/>
      <c r="C49" s="250"/>
      <c r="D49" s="250"/>
      <c r="E49" s="250"/>
      <c r="F49" s="250"/>
      <c r="G49" s="31">
        <v>40</v>
      </c>
      <c r="H49" s="54">
        <f>H19+H34+H47+H48</f>
        <v>0</v>
      </c>
      <c r="I49" s="54">
        <f>I19+I34+I47+I48</f>
        <v>0</v>
      </c>
    </row>
    <row r="50" spans="1:9" x14ac:dyDescent="0.2">
      <c r="A50" s="254" t="s">
        <v>258</v>
      </c>
      <c r="B50" s="254"/>
      <c r="C50" s="254"/>
      <c r="D50" s="254"/>
      <c r="E50" s="254"/>
      <c r="F50" s="254"/>
      <c r="G50" s="30">
        <v>41</v>
      </c>
      <c r="H50" s="53">
        <v>0</v>
      </c>
      <c r="I50" s="53">
        <v>0</v>
      </c>
    </row>
    <row r="51" spans="1:9" ht="31.9" customHeight="1" x14ac:dyDescent="0.2">
      <c r="A51" s="246" t="s">
        <v>301</v>
      </c>
      <c r="B51" s="246"/>
      <c r="C51" s="246"/>
      <c r="D51" s="246"/>
      <c r="E51" s="246"/>
      <c r="F51" s="24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activeCell="I18" sqref="I1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453</v>
      </c>
      <c r="B2" s="192"/>
      <c r="C2" s="192"/>
      <c r="D2" s="192"/>
      <c r="E2" s="192"/>
      <c r="F2" s="192"/>
      <c r="G2" s="192"/>
      <c r="H2" s="192"/>
      <c r="I2" s="192"/>
    </row>
    <row r="3" spans="1:9" x14ac:dyDescent="0.2">
      <c r="A3" s="261" t="s">
        <v>355</v>
      </c>
      <c r="B3" s="262"/>
      <c r="C3" s="262"/>
      <c r="D3" s="262"/>
      <c r="E3" s="262"/>
      <c r="F3" s="262"/>
      <c r="G3" s="262"/>
      <c r="H3" s="262"/>
      <c r="I3" s="262"/>
    </row>
    <row r="4" spans="1:9" x14ac:dyDescent="0.2">
      <c r="A4" s="235" t="s">
        <v>447</v>
      </c>
      <c r="B4" s="196"/>
      <c r="C4" s="196"/>
      <c r="D4" s="196"/>
      <c r="E4" s="196"/>
      <c r="F4" s="196"/>
      <c r="G4" s="196"/>
      <c r="H4" s="196"/>
      <c r="I4" s="197"/>
    </row>
    <row r="5" spans="1:9" ht="24" thickBot="1" x14ac:dyDescent="0.25">
      <c r="A5" s="236" t="s">
        <v>2</v>
      </c>
      <c r="B5" s="237"/>
      <c r="C5" s="237"/>
      <c r="D5" s="237"/>
      <c r="E5" s="237"/>
      <c r="F5" s="238"/>
      <c r="G5" s="22" t="s">
        <v>107</v>
      </c>
      <c r="H5" s="41" t="s">
        <v>380</v>
      </c>
      <c r="I5" s="41" t="s">
        <v>347</v>
      </c>
    </row>
    <row r="6" spans="1:9" x14ac:dyDescent="0.2">
      <c r="A6" s="251">
        <v>1</v>
      </c>
      <c r="B6" s="252"/>
      <c r="C6" s="252"/>
      <c r="D6" s="252"/>
      <c r="E6" s="252"/>
      <c r="F6" s="253"/>
      <c r="G6" s="23">
        <v>2</v>
      </c>
      <c r="H6" s="42" t="s">
        <v>207</v>
      </c>
      <c r="I6" s="42" t="s">
        <v>208</v>
      </c>
    </row>
    <row r="7" spans="1:9" x14ac:dyDescent="0.2">
      <c r="A7" s="269" t="s">
        <v>209</v>
      </c>
      <c r="B7" s="270"/>
      <c r="C7" s="270"/>
      <c r="D7" s="270"/>
      <c r="E7" s="270"/>
      <c r="F7" s="270"/>
      <c r="G7" s="270"/>
      <c r="H7" s="270"/>
      <c r="I7" s="271"/>
    </row>
    <row r="8" spans="1:9" ht="12.75" customHeight="1" x14ac:dyDescent="0.2">
      <c r="A8" s="272" t="s">
        <v>210</v>
      </c>
      <c r="B8" s="273"/>
      <c r="C8" s="273"/>
      <c r="D8" s="273"/>
      <c r="E8" s="273"/>
      <c r="F8" s="274"/>
      <c r="G8" s="24">
        <v>1</v>
      </c>
      <c r="H8" s="43">
        <v>-3959655</v>
      </c>
      <c r="I8" s="43">
        <v>-4169012</v>
      </c>
    </row>
    <row r="9" spans="1:9" ht="12.75" customHeight="1" x14ac:dyDescent="0.2">
      <c r="A9" s="266" t="s">
        <v>211</v>
      </c>
      <c r="B9" s="267"/>
      <c r="C9" s="267"/>
      <c r="D9" s="267"/>
      <c r="E9" s="267"/>
      <c r="F9" s="268"/>
      <c r="G9" s="25">
        <v>2</v>
      </c>
      <c r="H9" s="44">
        <f>H10+H11+H12+H13+H14+H15+H16+H17</f>
        <v>2143972</v>
      </c>
      <c r="I9" s="44">
        <f>I10+I11+I12+I13+I14+I15+I16+I17</f>
        <v>2376370</v>
      </c>
    </row>
    <row r="10" spans="1:9" ht="12.75" customHeight="1" x14ac:dyDescent="0.2">
      <c r="A10" s="258" t="s">
        <v>212</v>
      </c>
      <c r="B10" s="259"/>
      <c r="C10" s="259"/>
      <c r="D10" s="259"/>
      <c r="E10" s="259"/>
      <c r="F10" s="260"/>
      <c r="G10" s="26">
        <v>3</v>
      </c>
      <c r="H10" s="45">
        <v>1056248</v>
      </c>
      <c r="I10" s="45">
        <v>2676370</v>
      </c>
    </row>
    <row r="11" spans="1:9" ht="22.15" customHeight="1" x14ac:dyDescent="0.2">
      <c r="A11" s="258" t="s">
        <v>213</v>
      </c>
      <c r="B11" s="259"/>
      <c r="C11" s="259"/>
      <c r="D11" s="259"/>
      <c r="E11" s="259"/>
      <c r="F11" s="260"/>
      <c r="G11" s="26">
        <v>4</v>
      </c>
      <c r="H11" s="45">
        <v>701942</v>
      </c>
      <c r="I11" s="45">
        <v>-300000</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0</v>
      </c>
      <c r="I13" s="45">
        <v>0</v>
      </c>
    </row>
    <row r="14" spans="1:9" ht="12.75" customHeight="1" x14ac:dyDescent="0.2">
      <c r="A14" s="258" t="s">
        <v>216</v>
      </c>
      <c r="B14" s="259"/>
      <c r="C14" s="259"/>
      <c r="D14" s="259"/>
      <c r="E14" s="259"/>
      <c r="F14" s="260"/>
      <c r="G14" s="26">
        <v>7</v>
      </c>
      <c r="H14" s="45">
        <v>385782</v>
      </c>
      <c r="I14" s="45">
        <v>0</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0</v>
      </c>
      <c r="I16" s="45">
        <v>0</v>
      </c>
    </row>
    <row r="17" spans="1:9" ht="25.15" customHeight="1" x14ac:dyDescent="0.2">
      <c r="A17" s="258" t="s">
        <v>219</v>
      </c>
      <c r="B17" s="259"/>
      <c r="C17" s="259"/>
      <c r="D17" s="259"/>
      <c r="E17" s="259"/>
      <c r="F17" s="260"/>
      <c r="G17" s="26">
        <v>10</v>
      </c>
      <c r="H17" s="45">
        <v>0</v>
      </c>
      <c r="I17" s="45">
        <v>0</v>
      </c>
    </row>
    <row r="18" spans="1:9" ht="28.15" customHeight="1" x14ac:dyDescent="0.2">
      <c r="A18" s="263" t="s">
        <v>390</v>
      </c>
      <c r="B18" s="264"/>
      <c r="C18" s="264"/>
      <c r="D18" s="264"/>
      <c r="E18" s="264"/>
      <c r="F18" s="265"/>
      <c r="G18" s="25">
        <v>11</v>
      </c>
      <c r="H18" s="44">
        <f>H8+H9</f>
        <v>-1815683</v>
      </c>
      <c r="I18" s="44">
        <f>I8+I9</f>
        <v>-1792642</v>
      </c>
    </row>
    <row r="19" spans="1:9" ht="12.75" customHeight="1" x14ac:dyDescent="0.2">
      <c r="A19" s="266" t="s">
        <v>220</v>
      </c>
      <c r="B19" s="267"/>
      <c r="C19" s="267"/>
      <c r="D19" s="267"/>
      <c r="E19" s="267"/>
      <c r="F19" s="268"/>
      <c r="G19" s="25">
        <v>12</v>
      </c>
      <c r="H19" s="44">
        <f>H20+H21+H22+H23</f>
        <v>-12806589</v>
      </c>
      <c r="I19" s="44">
        <f>I20+I21+I22+I23</f>
        <v>-136260</v>
      </c>
    </row>
    <row r="20" spans="1:9" ht="12.75" customHeight="1" x14ac:dyDescent="0.2">
      <c r="A20" s="258" t="s">
        <v>221</v>
      </c>
      <c r="B20" s="259"/>
      <c r="C20" s="259"/>
      <c r="D20" s="259"/>
      <c r="E20" s="259"/>
      <c r="F20" s="260"/>
      <c r="G20" s="26">
        <v>13</v>
      </c>
      <c r="H20" s="45">
        <v>-9789801</v>
      </c>
      <c r="I20" s="45">
        <v>1943217</v>
      </c>
    </row>
    <row r="21" spans="1:9" ht="12.75" customHeight="1" x14ac:dyDescent="0.2">
      <c r="A21" s="258" t="s">
        <v>222</v>
      </c>
      <c r="B21" s="259"/>
      <c r="C21" s="259"/>
      <c r="D21" s="259"/>
      <c r="E21" s="259"/>
      <c r="F21" s="260"/>
      <c r="G21" s="26">
        <v>14</v>
      </c>
      <c r="H21" s="45">
        <v>-2320088</v>
      </c>
      <c r="I21" s="45">
        <v>-405312</v>
      </c>
    </row>
    <row r="22" spans="1:9" ht="12.75" customHeight="1" x14ac:dyDescent="0.2">
      <c r="A22" s="258" t="s">
        <v>223</v>
      </c>
      <c r="B22" s="259"/>
      <c r="C22" s="259"/>
      <c r="D22" s="259"/>
      <c r="E22" s="259"/>
      <c r="F22" s="260"/>
      <c r="G22" s="26">
        <v>15</v>
      </c>
      <c r="H22" s="45">
        <v>44112</v>
      </c>
      <c r="I22" s="45">
        <v>62905</v>
      </c>
    </row>
    <row r="23" spans="1:9" ht="12.75" customHeight="1" x14ac:dyDescent="0.2">
      <c r="A23" s="258" t="s">
        <v>224</v>
      </c>
      <c r="B23" s="259"/>
      <c r="C23" s="259"/>
      <c r="D23" s="259"/>
      <c r="E23" s="259"/>
      <c r="F23" s="260"/>
      <c r="G23" s="26">
        <v>16</v>
      </c>
      <c r="H23" s="45">
        <v>-740812</v>
      </c>
      <c r="I23" s="45">
        <v>-1737070</v>
      </c>
    </row>
    <row r="24" spans="1:9" ht="12.75" customHeight="1" x14ac:dyDescent="0.2">
      <c r="A24" s="263" t="s">
        <v>225</v>
      </c>
      <c r="B24" s="264"/>
      <c r="C24" s="264"/>
      <c r="D24" s="264"/>
      <c r="E24" s="264"/>
      <c r="F24" s="265"/>
      <c r="G24" s="25">
        <v>17</v>
      </c>
      <c r="H24" s="44">
        <f>H18+H19</f>
        <v>-14622272</v>
      </c>
      <c r="I24" s="44">
        <f>I18+I19</f>
        <v>-1928902</v>
      </c>
    </row>
    <row r="25" spans="1:9" ht="12.75" customHeight="1" x14ac:dyDescent="0.2">
      <c r="A25" s="255" t="s">
        <v>226</v>
      </c>
      <c r="B25" s="256"/>
      <c r="C25" s="256"/>
      <c r="D25" s="256"/>
      <c r="E25" s="256"/>
      <c r="F25" s="257"/>
      <c r="G25" s="26">
        <v>18</v>
      </c>
      <c r="H25" s="45">
        <v>-385782</v>
      </c>
      <c r="I25" s="45">
        <v>-529</v>
      </c>
    </row>
    <row r="26" spans="1:9" ht="12.75" customHeight="1" x14ac:dyDescent="0.2">
      <c r="A26" s="255" t="s">
        <v>227</v>
      </c>
      <c r="B26" s="256"/>
      <c r="C26" s="256"/>
      <c r="D26" s="256"/>
      <c r="E26" s="256"/>
      <c r="F26" s="257"/>
      <c r="G26" s="26">
        <v>19</v>
      </c>
      <c r="H26" s="45">
        <v>0</v>
      </c>
      <c r="I26" s="45">
        <v>0</v>
      </c>
    </row>
    <row r="27" spans="1:9" ht="25.9" customHeight="1" x14ac:dyDescent="0.2">
      <c r="A27" s="275" t="s">
        <v>228</v>
      </c>
      <c r="B27" s="276"/>
      <c r="C27" s="276"/>
      <c r="D27" s="276"/>
      <c r="E27" s="276"/>
      <c r="F27" s="277"/>
      <c r="G27" s="27">
        <v>20</v>
      </c>
      <c r="H27" s="46">
        <f>H24+H25+H26</f>
        <v>-15008054</v>
      </c>
      <c r="I27" s="46">
        <f>I24+I25+I26</f>
        <v>-1929431</v>
      </c>
    </row>
    <row r="28" spans="1:9" x14ac:dyDescent="0.2">
      <c r="A28" s="269" t="s">
        <v>229</v>
      </c>
      <c r="B28" s="270"/>
      <c r="C28" s="270"/>
      <c r="D28" s="270"/>
      <c r="E28" s="270"/>
      <c r="F28" s="270"/>
      <c r="G28" s="270"/>
      <c r="H28" s="270"/>
      <c r="I28" s="271"/>
    </row>
    <row r="29" spans="1:9" ht="30.6" customHeight="1" x14ac:dyDescent="0.2">
      <c r="A29" s="272" t="s">
        <v>230</v>
      </c>
      <c r="B29" s="273"/>
      <c r="C29" s="273"/>
      <c r="D29" s="273"/>
      <c r="E29" s="273"/>
      <c r="F29" s="274"/>
      <c r="G29" s="24">
        <v>21</v>
      </c>
      <c r="H29" s="47">
        <v>0</v>
      </c>
      <c r="I29" s="47">
        <v>10000</v>
      </c>
    </row>
    <row r="30" spans="1:9" ht="12.75" customHeight="1" x14ac:dyDescent="0.2">
      <c r="A30" s="255" t="s">
        <v>231</v>
      </c>
      <c r="B30" s="256"/>
      <c r="C30" s="256"/>
      <c r="D30" s="256"/>
      <c r="E30" s="256"/>
      <c r="F30" s="257"/>
      <c r="G30" s="26">
        <v>22</v>
      </c>
      <c r="H30" s="48">
        <v>0</v>
      </c>
      <c r="I30" s="48">
        <v>0</v>
      </c>
    </row>
    <row r="31" spans="1:9" ht="12.75" customHeight="1" x14ac:dyDescent="0.2">
      <c r="A31" s="255" t="s">
        <v>232</v>
      </c>
      <c r="B31" s="256"/>
      <c r="C31" s="256"/>
      <c r="D31" s="256"/>
      <c r="E31" s="256"/>
      <c r="F31" s="257"/>
      <c r="G31" s="26">
        <v>23</v>
      </c>
      <c r="H31" s="48">
        <v>0</v>
      </c>
      <c r="I31" s="48">
        <v>3860</v>
      </c>
    </row>
    <row r="32" spans="1:9" ht="12.75" customHeight="1" x14ac:dyDescent="0.2">
      <c r="A32" s="255" t="s">
        <v>233</v>
      </c>
      <c r="B32" s="256"/>
      <c r="C32" s="256"/>
      <c r="D32" s="256"/>
      <c r="E32" s="256"/>
      <c r="F32" s="257"/>
      <c r="G32" s="26">
        <v>24</v>
      </c>
      <c r="H32" s="48">
        <v>0</v>
      </c>
      <c r="I32" s="48">
        <v>0</v>
      </c>
    </row>
    <row r="33" spans="1:9" ht="12.75" customHeight="1" x14ac:dyDescent="0.2">
      <c r="A33" s="255" t="s">
        <v>234</v>
      </c>
      <c r="B33" s="256"/>
      <c r="C33" s="256"/>
      <c r="D33" s="256"/>
      <c r="E33" s="256"/>
      <c r="F33" s="257"/>
      <c r="G33" s="26">
        <v>25</v>
      </c>
      <c r="H33" s="48">
        <v>48574</v>
      </c>
      <c r="I33" s="48">
        <v>31500</v>
      </c>
    </row>
    <row r="34" spans="1:9" ht="12.75" customHeight="1" x14ac:dyDescent="0.2">
      <c r="A34" s="255" t="s">
        <v>235</v>
      </c>
      <c r="B34" s="256"/>
      <c r="C34" s="256"/>
      <c r="D34" s="256"/>
      <c r="E34" s="256"/>
      <c r="F34" s="257"/>
      <c r="G34" s="26">
        <v>26</v>
      </c>
      <c r="H34" s="48">
        <v>0</v>
      </c>
      <c r="I34" s="48">
        <v>0</v>
      </c>
    </row>
    <row r="35" spans="1:9" ht="26.45" customHeight="1" x14ac:dyDescent="0.2">
      <c r="A35" s="263" t="s">
        <v>236</v>
      </c>
      <c r="B35" s="264"/>
      <c r="C35" s="264"/>
      <c r="D35" s="264"/>
      <c r="E35" s="264"/>
      <c r="F35" s="265"/>
      <c r="G35" s="25">
        <v>27</v>
      </c>
      <c r="H35" s="49">
        <f>H29+H30+H31+H32+H33+H34</f>
        <v>48574</v>
      </c>
      <c r="I35" s="49">
        <f>I29+I30+I31+I32+I33+I34</f>
        <v>45360</v>
      </c>
    </row>
    <row r="36" spans="1:9" ht="22.9" customHeight="1" x14ac:dyDescent="0.2">
      <c r="A36" s="255" t="s">
        <v>237</v>
      </c>
      <c r="B36" s="256"/>
      <c r="C36" s="256"/>
      <c r="D36" s="256"/>
      <c r="E36" s="256"/>
      <c r="F36" s="257"/>
      <c r="G36" s="26">
        <v>28</v>
      </c>
      <c r="H36" s="48">
        <v>-124411</v>
      </c>
      <c r="I36" s="48">
        <v>0</v>
      </c>
    </row>
    <row r="37" spans="1:9" ht="12.75" customHeight="1" x14ac:dyDescent="0.2">
      <c r="A37" s="255" t="s">
        <v>238</v>
      </c>
      <c r="B37" s="256"/>
      <c r="C37" s="256"/>
      <c r="D37" s="256"/>
      <c r="E37" s="256"/>
      <c r="F37" s="257"/>
      <c r="G37" s="26">
        <v>29</v>
      </c>
      <c r="H37" s="48">
        <v>0</v>
      </c>
      <c r="I37" s="48">
        <v>0</v>
      </c>
    </row>
    <row r="38" spans="1:9" ht="12.75" customHeight="1" x14ac:dyDescent="0.2">
      <c r="A38" s="255" t="s">
        <v>239</v>
      </c>
      <c r="B38" s="256"/>
      <c r="C38" s="256"/>
      <c r="D38" s="256"/>
      <c r="E38" s="256"/>
      <c r="F38" s="257"/>
      <c r="G38" s="26">
        <v>30</v>
      </c>
      <c r="H38" s="48">
        <v>0</v>
      </c>
      <c r="I38" s="48">
        <v>0</v>
      </c>
    </row>
    <row r="39" spans="1:9" ht="12.75" customHeight="1" x14ac:dyDescent="0.2">
      <c r="A39" s="255" t="s">
        <v>240</v>
      </c>
      <c r="B39" s="256"/>
      <c r="C39" s="256"/>
      <c r="D39" s="256"/>
      <c r="E39" s="256"/>
      <c r="F39" s="257"/>
      <c r="G39" s="26">
        <v>31</v>
      </c>
      <c r="H39" s="48">
        <v>0</v>
      </c>
      <c r="I39" s="48">
        <v>0</v>
      </c>
    </row>
    <row r="40" spans="1:9" ht="12.75" customHeight="1" x14ac:dyDescent="0.2">
      <c r="A40" s="255" t="s">
        <v>241</v>
      </c>
      <c r="B40" s="256"/>
      <c r="C40" s="256"/>
      <c r="D40" s="256"/>
      <c r="E40" s="256"/>
      <c r="F40" s="257"/>
      <c r="G40" s="26">
        <v>32</v>
      </c>
      <c r="H40" s="48">
        <v>0</v>
      </c>
      <c r="I40" s="48">
        <v>0</v>
      </c>
    </row>
    <row r="41" spans="1:9" ht="24" customHeight="1" x14ac:dyDescent="0.2">
      <c r="A41" s="263" t="s">
        <v>242</v>
      </c>
      <c r="B41" s="264"/>
      <c r="C41" s="264"/>
      <c r="D41" s="264"/>
      <c r="E41" s="264"/>
      <c r="F41" s="265"/>
      <c r="G41" s="25">
        <v>33</v>
      </c>
      <c r="H41" s="49">
        <f>H36+H37+H38+H39+H40</f>
        <v>-124411</v>
      </c>
      <c r="I41" s="49">
        <f>I36+I37+I38+I39+I40</f>
        <v>0</v>
      </c>
    </row>
    <row r="42" spans="1:9" ht="29.45" customHeight="1" x14ac:dyDescent="0.2">
      <c r="A42" s="275" t="s">
        <v>243</v>
      </c>
      <c r="B42" s="276"/>
      <c r="C42" s="276"/>
      <c r="D42" s="276"/>
      <c r="E42" s="276"/>
      <c r="F42" s="277"/>
      <c r="G42" s="27">
        <v>34</v>
      </c>
      <c r="H42" s="50">
        <f>H35+H41</f>
        <v>-75837</v>
      </c>
      <c r="I42" s="50">
        <f>I35+I41</f>
        <v>45360</v>
      </c>
    </row>
    <row r="43" spans="1:9" x14ac:dyDescent="0.2">
      <c r="A43" s="269" t="s">
        <v>244</v>
      </c>
      <c r="B43" s="270"/>
      <c r="C43" s="270"/>
      <c r="D43" s="270"/>
      <c r="E43" s="270"/>
      <c r="F43" s="270"/>
      <c r="G43" s="270"/>
      <c r="H43" s="270"/>
      <c r="I43" s="271"/>
    </row>
    <row r="44" spans="1:9" ht="12.75" customHeight="1" x14ac:dyDescent="0.2">
      <c r="A44" s="272" t="s">
        <v>245</v>
      </c>
      <c r="B44" s="273"/>
      <c r="C44" s="273"/>
      <c r="D44" s="273"/>
      <c r="E44" s="273"/>
      <c r="F44" s="274"/>
      <c r="G44" s="24">
        <v>35</v>
      </c>
      <c r="H44" s="47">
        <v>0</v>
      </c>
      <c r="I44" s="47">
        <v>0</v>
      </c>
    </row>
    <row r="45" spans="1:9" ht="25.15" customHeight="1" x14ac:dyDescent="0.2">
      <c r="A45" s="255" t="s">
        <v>246</v>
      </c>
      <c r="B45" s="256"/>
      <c r="C45" s="256"/>
      <c r="D45" s="256"/>
      <c r="E45" s="256"/>
      <c r="F45" s="257"/>
      <c r="G45" s="26">
        <v>36</v>
      </c>
      <c r="H45" s="48">
        <v>0</v>
      </c>
      <c r="I45" s="48">
        <v>0</v>
      </c>
    </row>
    <row r="46" spans="1:9" ht="12.75" customHeight="1" x14ac:dyDescent="0.2">
      <c r="A46" s="255" t="s">
        <v>247</v>
      </c>
      <c r="B46" s="256"/>
      <c r="C46" s="256"/>
      <c r="D46" s="256"/>
      <c r="E46" s="256"/>
      <c r="F46" s="257"/>
      <c r="G46" s="26">
        <v>37</v>
      </c>
      <c r="H46" s="48">
        <v>16881501</v>
      </c>
      <c r="I46" s="48">
        <v>1485856</v>
      </c>
    </row>
    <row r="47" spans="1:9" ht="12.75" customHeight="1" x14ac:dyDescent="0.2">
      <c r="A47" s="255" t="s">
        <v>248</v>
      </c>
      <c r="B47" s="256"/>
      <c r="C47" s="256"/>
      <c r="D47" s="256"/>
      <c r="E47" s="256"/>
      <c r="F47" s="257"/>
      <c r="G47" s="26">
        <v>38</v>
      </c>
      <c r="H47" s="48">
        <v>0</v>
      </c>
      <c r="I47" s="48">
        <v>0</v>
      </c>
    </row>
    <row r="48" spans="1:9" ht="22.15" customHeight="1" x14ac:dyDescent="0.2">
      <c r="A48" s="263" t="s">
        <v>249</v>
      </c>
      <c r="B48" s="264"/>
      <c r="C48" s="264"/>
      <c r="D48" s="264"/>
      <c r="E48" s="264"/>
      <c r="F48" s="265"/>
      <c r="G48" s="25">
        <v>39</v>
      </c>
      <c r="H48" s="49">
        <f>H44+H45+H46+H47</f>
        <v>16881501</v>
      </c>
      <c r="I48" s="49">
        <f>I44+I45+I46+I47</f>
        <v>1485856</v>
      </c>
    </row>
    <row r="49" spans="1:9" ht="24.6" customHeight="1" x14ac:dyDescent="0.2">
      <c r="A49" s="255" t="s">
        <v>389</v>
      </c>
      <c r="B49" s="256"/>
      <c r="C49" s="256"/>
      <c r="D49" s="256"/>
      <c r="E49" s="256"/>
      <c r="F49" s="257"/>
      <c r="G49" s="26">
        <v>40</v>
      </c>
      <c r="H49" s="48">
        <v>-66636</v>
      </c>
      <c r="I49" s="48">
        <v>0</v>
      </c>
    </row>
    <row r="50" spans="1:9" ht="12.75" customHeight="1" x14ac:dyDescent="0.2">
      <c r="A50" s="255" t="s">
        <v>250</v>
      </c>
      <c r="B50" s="256"/>
      <c r="C50" s="256"/>
      <c r="D50" s="256"/>
      <c r="E50" s="256"/>
      <c r="F50" s="257"/>
      <c r="G50" s="26">
        <v>41</v>
      </c>
      <c r="H50" s="48">
        <v>0</v>
      </c>
      <c r="I50" s="48">
        <v>0</v>
      </c>
    </row>
    <row r="51" spans="1:9" ht="12.75" customHeight="1" x14ac:dyDescent="0.2">
      <c r="A51" s="255" t="s">
        <v>251</v>
      </c>
      <c r="B51" s="256"/>
      <c r="C51" s="256"/>
      <c r="D51" s="256"/>
      <c r="E51" s="256"/>
      <c r="F51" s="257"/>
      <c r="G51" s="26">
        <v>42</v>
      </c>
      <c r="H51" s="48">
        <v>0</v>
      </c>
      <c r="I51" s="48">
        <v>0</v>
      </c>
    </row>
    <row r="52" spans="1:9" ht="22.9" customHeight="1" x14ac:dyDescent="0.2">
      <c r="A52" s="255" t="s">
        <v>252</v>
      </c>
      <c r="B52" s="256"/>
      <c r="C52" s="256"/>
      <c r="D52" s="256"/>
      <c r="E52" s="256"/>
      <c r="F52" s="257"/>
      <c r="G52" s="26">
        <v>43</v>
      </c>
      <c r="H52" s="48">
        <v>0</v>
      </c>
      <c r="I52" s="48">
        <v>0</v>
      </c>
    </row>
    <row r="53" spans="1:9" ht="12.75" customHeight="1" x14ac:dyDescent="0.2">
      <c r="A53" s="255" t="s">
        <v>253</v>
      </c>
      <c r="B53" s="256"/>
      <c r="C53" s="256"/>
      <c r="D53" s="256"/>
      <c r="E53" s="256"/>
      <c r="F53" s="257"/>
      <c r="G53" s="26">
        <v>44</v>
      </c>
      <c r="H53" s="48">
        <v>0</v>
      </c>
      <c r="I53" s="48">
        <v>0</v>
      </c>
    </row>
    <row r="54" spans="1:9" ht="30.6" customHeight="1" x14ac:dyDescent="0.2">
      <c r="A54" s="263" t="s">
        <v>254</v>
      </c>
      <c r="B54" s="264"/>
      <c r="C54" s="264"/>
      <c r="D54" s="264"/>
      <c r="E54" s="264"/>
      <c r="F54" s="265"/>
      <c r="G54" s="25">
        <v>45</v>
      </c>
      <c r="H54" s="49">
        <f>H49+H50+H51+H52+H53</f>
        <v>-66636</v>
      </c>
      <c r="I54" s="49">
        <f>I49+I50+I51+I52+I53</f>
        <v>0</v>
      </c>
    </row>
    <row r="55" spans="1:9" ht="29.45" customHeight="1" x14ac:dyDescent="0.2">
      <c r="A55" s="278" t="s">
        <v>255</v>
      </c>
      <c r="B55" s="279"/>
      <c r="C55" s="279"/>
      <c r="D55" s="279"/>
      <c r="E55" s="279"/>
      <c r="F55" s="280"/>
      <c r="G55" s="25">
        <v>46</v>
      </c>
      <c r="H55" s="49">
        <f>H48+H54</f>
        <v>16814865</v>
      </c>
      <c r="I55" s="49">
        <f>I48+I54</f>
        <v>1485856</v>
      </c>
    </row>
    <row r="56" spans="1:9" x14ac:dyDescent="0.2">
      <c r="A56" s="255" t="s">
        <v>256</v>
      </c>
      <c r="B56" s="256"/>
      <c r="C56" s="256"/>
      <c r="D56" s="256"/>
      <c r="E56" s="256"/>
      <c r="F56" s="257"/>
      <c r="G56" s="26">
        <v>47</v>
      </c>
      <c r="H56" s="48">
        <v>0</v>
      </c>
      <c r="I56" s="48">
        <v>0</v>
      </c>
    </row>
    <row r="57" spans="1:9" ht="26.45" customHeight="1" x14ac:dyDescent="0.2">
      <c r="A57" s="278" t="s">
        <v>257</v>
      </c>
      <c r="B57" s="279"/>
      <c r="C57" s="279"/>
      <c r="D57" s="279"/>
      <c r="E57" s="279"/>
      <c r="F57" s="280"/>
      <c r="G57" s="25">
        <v>48</v>
      </c>
      <c r="H57" s="49">
        <f>H27+H42+H55+H56</f>
        <v>1730974</v>
      </c>
      <c r="I57" s="49">
        <f>I27+I42+I55+I56</f>
        <v>-398215</v>
      </c>
    </row>
    <row r="58" spans="1:9" x14ac:dyDescent="0.2">
      <c r="A58" s="281" t="s">
        <v>258</v>
      </c>
      <c r="B58" s="282"/>
      <c r="C58" s="282"/>
      <c r="D58" s="282"/>
      <c r="E58" s="282"/>
      <c r="F58" s="283"/>
      <c r="G58" s="26">
        <v>49</v>
      </c>
      <c r="H58" s="48">
        <v>200812</v>
      </c>
      <c r="I58" s="48">
        <v>220789</v>
      </c>
    </row>
    <row r="59" spans="1:9" ht="31.15" customHeight="1" x14ac:dyDescent="0.2">
      <c r="A59" s="275" t="s">
        <v>259</v>
      </c>
      <c r="B59" s="276"/>
      <c r="C59" s="276"/>
      <c r="D59" s="276"/>
      <c r="E59" s="276"/>
      <c r="F59" s="277"/>
      <c r="G59" s="27">
        <v>50</v>
      </c>
      <c r="H59" s="50">
        <f>H57+H58</f>
        <v>1931786</v>
      </c>
      <c r="I59" s="50">
        <f>I57+I58</f>
        <v>-177426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0" zoomScaleNormal="100" zoomScaleSheetLayoutView="80" workbookViewId="0">
      <selection activeCell="T40" sqref="T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157743374</v>
      </c>
      <c r="I7" s="65">
        <v>0</v>
      </c>
      <c r="J7" s="65">
        <v>0</v>
      </c>
      <c r="K7" s="65">
        <v>0</v>
      </c>
      <c r="L7" s="65">
        <v>11164</v>
      </c>
      <c r="M7" s="65">
        <v>0</v>
      </c>
      <c r="N7" s="65">
        <v>0</v>
      </c>
      <c r="O7" s="65">
        <v>147376592</v>
      </c>
      <c r="P7" s="65">
        <v>0</v>
      </c>
      <c r="Q7" s="65">
        <v>0</v>
      </c>
      <c r="R7" s="65">
        <v>0</v>
      </c>
      <c r="S7" s="65">
        <v>-127328089</v>
      </c>
      <c r="T7" s="65">
        <v>-2436861</v>
      </c>
      <c r="U7" s="66">
        <f>H7+I7+J7+K7-L7+M7+N7+O7+P7+Q7+R7+S7+T7</f>
        <v>175343852</v>
      </c>
      <c r="V7" s="65">
        <v>0</v>
      </c>
      <c r="W7" s="66">
        <f>U7+V7</f>
        <v>175343852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157743374</v>
      </c>
      <c r="I10" s="66">
        <f t="shared" ref="I10:W10" si="2">I7+I8+I9</f>
        <v>0</v>
      </c>
      <c r="J10" s="66">
        <f t="shared" si="2"/>
        <v>0</v>
      </c>
      <c r="K10" s="66">
        <f>K7+K8+K9</f>
        <v>0</v>
      </c>
      <c r="L10" s="66">
        <f t="shared" si="2"/>
        <v>11164</v>
      </c>
      <c r="M10" s="66">
        <f t="shared" si="2"/>
        <v>0</v>
      </c>
      <c r="N10" s="66">
        <f t="shared" si="2"/>
        <v>0</v>
      </c>
      <c r="O10" s="66">
        <f t="shared" si="2"/>
        <v>147376592</v>
      </c>
      <c r="P10" s="66">
        <f t="shared" si="2"/>
        <v>0</v>
      </c>
      <c r="Q10" s="66">
        <f t="shared" si="2"/>
        <v>0</v>
      </c>
      <c r="R10" s="66">
        <f t="shared" si="2"/>
        <v>0</v>
      </c>
      <c r="S10" s="66">
        <f t="shared" si="2"/>
        <v>-127328089</v>
      </c>
      <c r="T10" s="66">
        <f t="shared" si="2"/>
        <v>-2436861</v>
      </c>
      <c r="U10" s="66">
        <f t="shared" si="2"/>
        <v>175343852</v>
      </c>
      <c r="V10" s="66">
        <f t="shared" si="2"/>
        <v>0</v>
      </c>
      <c r="W10" s="66">
        <f t="shared" si="2"/>
        <v>175343852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-29425655</v>
      </c>
      <c r="U11" s="66">
        <f>H11+I11+J11+K11-L11+M11+N11+O11+P11+Q11+R11+S11+T11</f>
        <v>-29425655</v>
      </c>
      <c r="V11" s="65">
        <v>0</v>
      </c>
      <c r="W11" s="66">
        <f>U11+V11</f>
        <v>-29425655</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3">H12+I12+J12+K12-L12+M12+N12+O12+P12+Q12+R12+S12+T12</f>
        <v>0</v>
      </c>
      <c r="V12" s="65">
        <v>0</v>
      </c>
      <c r="W12" s="66">
        <f>U12+V12</f>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-137025190</v>
      </c>
      <c r="P13" s="67">
        <v>0</v>
      </c>
      <c r="Q13" s="67">
        <v>0</v>
      </c>
      <c r="R13" s="67">
        <v>0</v>
      </c>
      <c r="S13" s="65">
        <v>738380</v>
      </c>
      <c r="T13" s="65">
        <v>0</v>
      </c>
      <c r="U13" s="66">
        <f t="shared" si="3"/>
        <v>-136286810</v>
      </c>
      <c r="V13" s="65">
        <v>0</v>
      </c>
      <c r="W13" s="66">
        <f t="shared" ref="W13:W28" si="4">U13+V13</f>
        <v>-136286810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3"/>
        <v>0</v>
      </c>
      <c r="V14" s="65">
        <v>0</v>
      </c>
      <c r="W14" s="66">
        <f t="shared" si="4"/>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-2436861</v>
      </c>
      <c r="T15" s="65">
        <v>2436861</v>
      </c>
      <c r="U15" s="66">
        <f t="shared" si="3"/>
        <v>0</v>
      </c>
      <c r="V15" s="65">
        <v>0</v>
      </c>
      <c r="W15" s="66">
        <f t="shared" si="4"/>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3"/>
        <v>0</v>
      </c>
      <c r="V16" s="65">
        <v>0</v>
      </c>
      <c r="W16" s="66">
        <f t="shared" si="4"/>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3"/>
        <v>0</v>
      </c>
      <c r="V17" s="65">
        <v>0</v>
      </c>
      <c r="W17" s="66">
        <f t="shared" si="4"/>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3"/>
        <v>0</v>
      </c>
      <c r="V18" s="65">
        <v>0</v>
      </c>
      <c r="W18" s="66">
        <f t="shared" si="4"/>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3"/>
        <v>0</v>
      </c>
      <c r="V19" s="65">
        <v>0</v>
      </c>
      <c r="W19" s="66">
        <f t="shared" si="4"/>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3"/>
        <v>0</v>
      </c>
      <c r="V20" s="65">
        <v>0</v>
      </c>
      <c r="W20" s="66">
        <f t="shared" si="4"/>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3"/>
        <v>0</v>
      </c>
      <c r="V21" s="65">
        <v>0</v>
      </c>
      <c r="W21" s="66">
        <f t="shared" si="4"/>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3"/>
        <v>0</v>
      </c>
      <c r="V22" s="65">
        <v>0</v>
      </c>
      <c r="W22" s="66">
        <f t="shared" si="4"/>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3"/>
        <v>0</v>
      </c>
      <c r="V23" s="65">
        <v>0</v>
      </c>
      <c r="W23" s="66">
        <f t="shared" si="4"/>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3"/>
        <v>0</v>
      </c>
      <c r="V24" s="65">
        <v>0</v>
      </c>
      <c r="W24" s="66">
        <f t="shared" si="4"/>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3"/>
        <v>0</v>
      </c>
      <c r="V25" s="65">
        <v>0</v>
      </c>
      <c r="W25" s="66">
        <f t="shared" si="4"/>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3"/>
        <v>0</v>
      </c>
      <c r="V26" s="65">
        <v>0</v>
      </c>
      <c r="W26" s="66">
        <f t="shared" si="4"/>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3"/>
        <v>0</v>
      </c>
      <c r="V27" s="65">
        <v>0</v>
      </c>
      <c r="W27" s="66">
        <f t="shared" si="4"/>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3"/>
        <v>0</v>
      </c>
      <c r="V28" s="65">
        <v>0</v>
      </c>
      <c r="W28" s="66">
        <f t="shared" si="4"/>
        <v>0</v>
      </c>
    </row>
    <row r="29" spans="1:23" ht="21.75" customHeight="1" x14ac:dyDescent="0.2">
      <c r="A29" s="305" t="s">
        <v>376</v>
      </c>
      <c r="B29" s="305"/>
      <c r="C29" s="305"/>
      <c r="D29" s="305"/>
      <c r="E29" s="305"/>
      <c r="F29" s="305"/>
      <c r="G29" s="8">
        <v>23</v>
      </c>
      <c r="H29" s="68">
        <f>SUM(H10:H28)</f>
        <v>157743374</v>
      </c>
      <c r="I29" s="68">
        <f t="shared" ref="I29:W29" si="5">SUM(I10:I28)</f>
        <v>0</v>
      </c>
      <c r="J29" s="68">
        <f t="shared" si="5"/>
        <v>0</v>
      </c>
      <c r="K29" s="68">
        <f t="shared" si="5"/>
        <v>0</v>
      </c>
      <c r="L29" s="68">
        <f t="shared" si="5"/>
        <v>11164</v>
      </c>
      <c r="M29" s="68">
        <f t="shared" si="5"/>
        <v>0</v>
      </c>
      <c r="N29" s="68">
        <f t="shared" si="5"/>
        <v>0</v>
      </c>
      <c r="O29" s="68">
        <f t="shared" si="5"/>
        <v>10351402</v>
      </c>
      <c r="P29" s="68">
        <f t="shared" si="5"/>
        <v>0</v>
      </c>
      <c r="Q29" s="68">
        <f t="shared" si="5"/>
        <v>0</v>
      </c>
      <c r="R29" s="68">
        <f t="shared" si="5"/>
        <v>0</v>
      </c>
      <c r="S29" s="68">
        <f t="shared" si="5"/>
        <v>-129026570</v>
      </c>
      <c r="T29" s="68">
        <f t="shared" si="5"/>
        <v>-29425655</v>
      </c>
      <c r="U29" s="68">
        <f t="shared" si="5"/>
        <v>9631387</v>
      </c>
      <c r="V29" s="68">
        <f t="shared" si="5"/>
        <v>0</v>
      </c>
      <c r="W29" s="68">
        <f t="shared" si="5"/>
        <v>9631387</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-137025190</v>
      </c>
      <c r="P31" s="66">
        <f t="shared" si="6"/>
        <v>0</v>
      </c>
      <c r="Q31" s="66">
        <f t="shared" si="6"/>
        <v>0</v>
      </c>
      <c r="R31" s="66">
        <f t="shared" si="6"/>
        <v>0</v>
      </c>
      <c r="S31" s="66">
        <f t="shared" si="6"/>
        <v>-1698481</v>
      </c>
      <c r="T31" s="66">
        <f t="shared" si="6"/>
        <v>2436861</v>
      </c>
      <c r="U31" s="66">
        <f t="shared" si="6"/>
        <v>-136286810</v>
      </c>
      <c r="V31" s="66">
        <f>SUM(V12:V20)</f>
        <v>0</v>
      </c>
      <c r="W31" s="66">
        <f t="shared" si="6"/>
        <v>-136286810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-137025190</v>
      </c>
      <c r="P32" s="66">
        <f t="shared" si="7"/>
        <v>0</v>
      </c>
      <c r="Q32" s="66">
        <f t="shared" si="7"/>
        <v>0</v>
      </c>
      <c r="R32" s="66">
        <f t="shared" si="7"/>
        <v>0</v>
      </c>
      <c r="S32" s="66">
        <f t="shared" si="7"/>
        <v>-1698481</v>
      </c>
      <c r="T32" s="66">
        <f t="shared" si="7"/>
        <v>-26988794</v>
      </c>
      <c r="U32" s="66">
        <f t="shared" si="7"/>
        <v>-165712465</v>
      </c>
      <c r="V32" s="66">
        <f>V11+V31</f>
        <v>0</v>
      </c>
      <c r="W32" s="66">
        <f t="shared" si="7"/>
        <v>-165712465</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157743374</v>
      </c>
      <c r="I35" s="65">
        <v>0</v>
      </c>
      <c r="J35" s="65">
        <v>0</v>
      </c>
      <c r="K35" s="65">
        <v>0</v>
      </c>
      <c r="L35" s="65">
        <v>11164</v>
      </c>
      <c r="M35" s="65">
        <v>0</v>
      </c>
      <c r="N35" s="65">
        <v>0</v>
      </c>
      <c r="O35" s="65">
        <v>10351402</v>
      </c>
      <c r="P35" s="65">
        <v>0</v>
      </c>
      <c r="Q35" s="65">
        <v>0</v>
      </c>
      <c r="R35" s="65">
        <v>0</v>
      </c>
      <c r="S35" s="65">
        <v>-129026570</v>
      </c>
      <c r="T35" s="65">
        <v>-29425655</v>
      </c>
      <c r="U35" s="69">
        <f t="shared" ref="U35:U37" si="9">H35+I35+J35+K35-L35+M35+N35+O35+P35+Q35+R35+S35+T35</f>
        <v>9631387</v>
      </c>
      <c r="V35" s="65">
        <v>0</v>
      </c>
      <c r="W35" s="69">
        <f t="shared" ref="W35:W37" si="10">U35+V35</f>
        <v>9631387</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157743374</v>
      </c>
      <c r="I38" s="69">
        <f t="shared" ref="I38:W38" si="11">I35+I36+I37</f>
        <v>0</v>
      </c>
      <c r="J38" s="69">
        <f t="shared" si="11"/>
        <v>0</v>
      </c>
      <c r="K38" s="69">
        <f t="shared" si="11"/>
        <v>0</v>
      </c>
      <c r="L38" s="69">
        <f t="shared" si="11"/>
        <v>11164</v>
      </c>
      <c r="M38" s="69">
        <f t="shared" si="11"/>
        <v>0</v>
      </c>
      <c r="N38" s="69">
        <f t="shared" si="11"/>
        <v>0</v>
      </c>
      <c r="O38" s="69">
        <f t="shared" si="11"/>
        <v>10351402</v>
      </c>
      <c r="P38" s="69">
        <f t="shared" si="11"/>
        <v>0</v>
      </c>
      <c r="Q38" s="69">
        <f t="shared" si="11"/>
        <v>0</v>
      </c>
      <c r="R38" s="69">
        <f t="shared" si="11"/>
        <v>0</v>
      </c>
      <c r="S38" s="69">
        <f t="shared" si="11"/>
        <v>-129026570</v>
      </c>
      <c r="T38" s="69">
        <f t="shared" si="11"/>
        <v>-29425655</v>
      </c>
      <c r="U38" s="69">
        <f t="shared" si="11"/>
        <v>9631387</v>
      </c>
      <c r="V38" s="69">
        <f t="shared" si="11"/>
        <v>0</v>
      </c>
      <c r="W38" s="69">
        <f t="shared" si="11"/>
        <v>9631387</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-4169012</v>
      </c>
      <c r="U39" s="69">
        <f t="shared" ref="U39:U56" si="12">H39+I39+J39+K39-L39+M39+N39+O39+P39+Q39+R39+S39+T39</f>
        <v>-4169012</v>
      </c>
      <c r="V39" s="65">
        <v>0</v>
      </c>
      <c r="W39" s="69">
        <f t="shared" ref="W39:W56" si="13">U39+V39</f>
        <v>-4169012</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-29425655</v>
      </c>
      <c r="T44" s="65">
        <v>29425655</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157743374</v>
      </c>
      <c r="I57" s="70">
        <f t="shared" ref="I57:W57" si="14">SUM(I38:I56)</f>
        <v>0</v>
      </c>
      <c r="J57" s="70">
        <f t="shared" si="14"/>
        <v>0</v>
      </c>
      <c r="K57" s="70">
        <f t="shared" si="14"/>
        <v>0</v>
      </c>
      <c r="L57" s="70">
        <f t="shared" si="14"/>
        <v>11164</v>
      </c>
      <c r="M57" s="70">
        <f t="shared" si="14"/>
        <v>0</v>
      </c>
      <c r="N57" s="70">
        <f t="shared" si="14"/>
        <v>0</v>
      </c>
      <c r="O57" s="70">
        <f t="shared" si="14"/>
        <v>10351402</v>
      </c>
      <c r="P57" s="70">
        <f t="shared" si="14"/>
        <v>0</v>
      </c>
      <c r="Q57" s="70">
        <f t="shared" si="14"/>
        <v>0</v>
      </c>
      <c r="R57" s="70">
        <f t="shared" si="14"/>
        <v>0</v>
      </c>
      <c r="S57" s="70">
        <f t="shared" si="14"/>
        <v>-158452225</v>
      </c>
      <c r="T57" s="70">
        <f t="shared" si="14"/>
        <v>-4169012</v>
      </c>
      <c r="U57" s="70">
        <f t="shared" si="14"/>
        <v>5462375</v>
      </c>
      <c r="V57" s="70">
        <f t="shared" si="14"/>
        <v>0</v>
      </c>
      <c r="W57" s="70">
        <f t="shared" si="14"/>
        <v>5462375</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-29425655</v>
      </c>
      <c r="T59" s="69">
        <f t="shared" si="15"/>
        <v>29425655</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-29425655</v>
      </c>
      <c r="T60" s="69">
        <f t="shared" si="16"/>
        <v>25256643</v>
      </c>
      <c r="U60" s="69">
        <f t="shared" si="16"/>
        <v>-4169012</v>
      </c>
      <c r="V60" s="69">
        <f t="shared" si="16"/>
        <v>0</v>
      </c>
      <c r="W60" s="69">
        <f t="shared" si="16"/>
        <v>-4169012</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4" t="s">
        <v>454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dcmitype/"/>
    <ds:schemaRef ds:uri="http://www.w3.org/XML/1998/namespac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Matija</cp:lastModifiedBy>
  <cp:lastPrinted>2020-10-21T10:36:22Z</cp:lastPrinted>
  <dcterms:created xsi:type="dcterms:W3CDTF">2008-10-17T11:51:54Z</dcterms:created>
  <dcterms:modified xsi:type="dcterms:W3CDTF">2020-10-30T06:34:03Z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