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aminess-my.sharepoint.com/personal/monika_paladin_aminess_com/Documents/Radna površina/KVARTALNI IZVJEŠTAJI/3Q 2024. objava/"/>
    </mc:Choice>
  </mc:AlternateContent>
  <xr:revisionPtr revIDLastSave="205" documentId="13_ncr:1_{5507B86D-71DD-4D62-BDF0-B5E63A42EF79}" xr6:coauthVersionLast="47" xr6:coauthVersionMax="47" xr10:uidLastSave="{9C50D0AA-1D2C-4E41-AF33-E0BF07933D31}"/>
  <bookViews>
    <workbookView xWindow="-120" yWindow="-120" windowWidth="29040" windowHeight="1584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I78"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75" i="18" s="1"/>
  <c r="I60" i="18"/>
  <c r="I53" i="18"/>
  <c r="I45" i="18"/>
  <c r="I38" i="18"/>
  <c r="I27" i="18"/>
  <c r="I17" i="18"/>
  <c r="I10" i="18"/>
  <c r="I133" i="18" l="1"/>
  <c r="H57" i="20"/>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<sst xmlns="http://schemas.openxmlformats.org/spreadsheetml/2006/main" count="534" uniqueCount="465">
  <si>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</si>
  <si>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</si>
  <si>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</si>
  <si>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</si>
  <si>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</si>
  <si>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</si>
  <si>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</si>
  <si>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</si>
  <si>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</si>
  <si>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</si>
  <si>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</si>
  <si>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</si>
  <si>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</si>
  <si>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</si>
  <si>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</si>
  <si>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</si>
  <si>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</si>
  <si>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</si>
  <si>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</si>
  <si>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</si>
  <si>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</si>
  <si>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</si>
  <si>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</si>
  <si>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</si>
  <si>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</si>
  <si>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</si>
  <si>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</si>
  <si>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</si>
  <si>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</si>
  <si>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</si>
  <si>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</si>
  <si>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</si>
  <si>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</si>
  <si>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</si>
  <si>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</si>
  <si>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</si>
  <si>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</si>
  <si>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</si>
  <si>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</si>
  <si>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</si>
  <si>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</si>
  <si>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</si>
  <si>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</si>
  <si>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</si>
  <si>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</si>
  <si>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</si>
  <si>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</si>
  <si>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</si>
  <si>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</si>
  <si>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</si>
  <si>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</si>
  <si>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</si>
  <si>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</si>
  <si>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</si>
  <si>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</si>
  <si>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</si>
  <si>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</si>
  <si>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</si>
  <si>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</si>
  <si>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</si>
  <si>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</si>
  <si>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</si>
  <si>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</si>
  <si>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</si>
  <si>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</si>
  <si>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</si>
  <si>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</si>
  <si>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</si>
  <si>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</si>
  <si>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</si>
  <si>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</si>
  <si>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</si>
  <si>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</si>
  <si>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</si>
  <si>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</si>
  <si>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</si>
  <si>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</si>
  <si>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</si>
  <si>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</si>
  <si>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</si>
  <si>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</si>
  <si>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</si>
  <si>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</si>
  <si>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</si>
  <si>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</si>
  <si>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</si>
  <si>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</si>
  <si>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</si>
  <si>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</si>
  <si>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</si>
  <si>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</si>
  <si>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</si>
  <si>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</si>
  <si>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</si>
  <si>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</si>
  <si>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</si>
  <si>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</si>
  <si>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</si>
  <si>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</si>
  <si>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</si>
  <si>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</si>
  <si>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</si>
  <si>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</si>
  <si>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</si>
  <si>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</si>
  <si>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</si>
  <si>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</si>
  <si>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</si>
  <si>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</si>
  <si>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</si>
  <si>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</si>
  <si>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</si>
  <si>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</si>
  <si>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</si>
  <si>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</si>
  <si>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</si>
  <si>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</si>
  <si>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</si>
  <si>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</si>
  <si>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</si>
  <si>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</si>
  <si>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</si>
  <si>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</si>
  <si>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</si>
  <si>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</si>
  <si>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</si>
  <si>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</si>
  <si>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</si>
  <si>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</si>
  <si>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</si>
  <si>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</si>
  <si>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</si>
  <si>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</si>
  <si>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</si>
  <si>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</si>
  <si>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</si>
  <si>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</si>
  <si>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</si>
  <si>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</si>
  <si>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</si>
  <si>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</si>
  <si>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</si>
  <si>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</si>
  <si>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</si>
  <si>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</si>
  <si>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</si>
  <si>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</si>
  <si>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</si>
  <si>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</si>
  <si>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</si>
  <si>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</si>
  <si>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</si>
  <si>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</si>
  <si>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</si>
  <si>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</si>
  <si>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</si>
  <si>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</si>
  <si>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</si>
  <si>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</si>
  <si>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</si>
  <si>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</si>
  <si>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</si>
  <si>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</si>
  <si>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</si>
  <si>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</si>
  <si>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</si>
  <si>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</si>
  <si>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</si>
  <si>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</si>
  <si>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</si>
  <si>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</si>
  <si>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</si>
  <si>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</si>
  <si>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</si>
  <si>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</si>
  <si>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</si>
  <si>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</si>
  <si>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</si>
  <si>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</si>
  <si>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</si>
  <si>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</si>
  <si>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</si>
  <si>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</si>
  <si>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</si>
  <si>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</si>
  <si>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</si>
  <si>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</si>
  <si>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</si>
  <si>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</si>
  <si>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</si>
  <si>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</si>
  <si>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</si>
  <si>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</si>
  <si>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</si>
  <si>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</si>
  <si>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</si>
  <si>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</si>
  <si>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</si>
  <si>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</si>
  <si>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</si>
  <si>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</si>
  <si>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</si>
  <si>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</si>
  <si>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</si>
  <si>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</si>
  <si>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</si>
  <si>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</si>
  <si>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</si>
  <si>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</si>
  <si>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</si>
  <si>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</si>
  <si>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</si>
  <si>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</si>
  <si>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</si>
  <si>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</si>
  <si>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</si>
  <si>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</si>
  <si>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</si>
  <si>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</si>
  <si>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</si>
  <si>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</si>
  <si>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</si>
  <si>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</si>
  <si>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</si>
  <si>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</si>
  <si>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</si>
  <si>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</si>
  <si>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</si>
  <si>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</si>
  <si>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</si>
  <si>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</si>
  <si>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</si>
  <si>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</si>
  <si>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</si>
  <si>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</si>
  <si>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</si>
  <si>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</si>
  <si>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</si>
  <si>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</si>
  <si>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</si>
  <si>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</si>
  <si>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</si>
  <si>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</si>
  <si>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</si>
  <si>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</si>
  <si>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</si>
  <si>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</si>
  <si>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</si>
  <si>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</si>
  <si>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</si>
  <si>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</si>
  <si>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</si>
  <si>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</si>
  <si>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</si>
  <si>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</si>
  <si>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</si>
  <si>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</si>
  <si>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</si>
  <si>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</si>
  <si>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</si>
  <si>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</si>
  <si>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</si>
  <si>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</si>
  <si>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</si>
  <si>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</si>
  <si>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</si>
  <si>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</si>
  <si>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</si>
  <si>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</si>
  <si>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</si>
  <si>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</si>
  <si>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</si>
  <si>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</si>
  <si>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</si>
  <si>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</si>
  <si>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</si>
  <si>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</si>
  <si>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</si>
  <si>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</si>
  <si>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</si>
  <si>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</si>
  <si>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</si>
  <si>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</si>
  <si>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</si>
  <si>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</si>
  <si>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</si>
  <si>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</si>
  <si>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</si>
  <si>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</si>
  <si>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</si>
  <si>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</si>
  <si>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</si>
  <si>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</si>
  <si>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</si>
  <si>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</si>
  <si>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</si>
  <si>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</si>
  <si>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</si>
  <si>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</si>
  <si>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</si>
  <si>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</si>
  <si>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</si>
  <si>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</si>
  <si>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</si>
  <si>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</si>
  <si>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</si>
  <si>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</si>
  <si>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</si>
  <si>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</si>
  <si>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</si>
  <si>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</si>
  <si>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</si>
  <si>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</si>
  <si>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</si>
  <si>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</si>
  <si>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</si>
  <si>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</si>
  <si>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</si>
  <si>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</si>
  <si>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</si>
  <si>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</si>
  <si>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</si>
  <si>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</si>
  <si>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</si>
  <si>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</si>
  <si>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</si>
  <si>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</si>
  <si>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</si>
  <si>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</si>
  <si>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</si>
  <si>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</si>
  <si>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</si>
  <si>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</si>
  <si>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</si>
  <si>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</si>
  <si>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</si>
  <si>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</si>
  <si>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</si>
  <si>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</si>
  <si>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</si>
  <si>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</si>
  <si>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</si>
  <si>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</si>
  <si>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</si>
  <si>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</si>
  <si>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</si>
  <si>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</si>
  <si>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</si>
  <si>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</si>
  <si>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</si>
  <si>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</si>
  <si>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</si>
  <si>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</si>
  <si>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</si>
  <si>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</si>
  <si>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</si>
  <si>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</si>
  <si>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</si>
  <si>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</si>
  <si>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</si>
  <si>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</si>
  <si>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</si>
  <si>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</si>
  <si>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</si>
  <si>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</si>
  <si>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</si>
  <si>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</si>
  <si>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</si>
  <si>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</si>
  <si>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</si>
  <si>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</si>
  <si>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</si>
  <si>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</si>
  <si>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</si>
  <si>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</si>
  <si>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</si>
  <si>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</si>
  <si>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</si>
  <si>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</si>
  <si>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</si>
  <si>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</si>
  <si>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</si>
  <si>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</si>
  <si>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</si>
  <si>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</si>
  <si>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</si>
  <si>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</si>
  <si>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</si>
  <si>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</si>
  <si>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</si>
  <si>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</si>
  <si>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</si>
  <si>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</si>
  <si>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</si>
  <si>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</si>
  <si>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</si>
  <si>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</si>
  <si>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</si>
  <si>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</si>
  <si>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</si>
  <si>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</si>
  <si>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</si>
  <si>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</si>
  <si>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</si>
  <si>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</si>
  <si>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</si>
  <si>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</si>
  <si>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</si>
  <si>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</si>
  <si>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</si>
  <si>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</si>
  <si>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</si>
  <si>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</si>
  <si>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</si>
  <si>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</si>
  <si>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</si>
  <si>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</si>
  <si>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</si>
  <si>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</si>
  <si>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</si>
  <si>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</si>
  <si>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</si>
  <si>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</si>
  <si>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</si>
  <si>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</si>
  <si>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</si>
  <si>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</si>
  <si>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</si>
  <si>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</si>
  <si>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</si>
  <si>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</si>
  <si>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</si>
  <si>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</si>
  <si>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</si>
  <si>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</si>
  <si>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</si>
  <si>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</si>
  <si>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</si>
  <si>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</si>
  <si>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</si>
  <si>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</si>
  <si>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</si>
  <si>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</si>
  <si>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</si>
  <si>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</si>
  <si>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</si>
  <si>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</si>
  <si>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03080757</t>
  </si>
  <si>
    <t>HR</t>
  </si>
  <si>
    <t>060015571</t>
  </si>
  <si>
    <t>98026846668</t>
  </si>
  <si>
    <t>1266</t>
  </si>
  <si>
    <t>7478007052CHM2MKT711</t>
  </si>
  <si>
    <t>HTP OREBIĆ D.D.</t>
  </si>
  <si>
    <t>OREBIĆ</t>
  </si>
  <si>
    <t>Šetališta kralja Petra Krešimira IV 11</t>
  </si>
  <si>
    <t>uprava@aminess.com</t>
  </si>
  <si>
    <t>www.aminess.com</t>
  </si>
  <si>
    <t>Irena Greblo</t>
  </si>
  <si>
    <t>052/858-651</t>
  </si>
  <si>
    <t>Obveznik: HTP Orebić d.d.</t>
  </si>
  <si>
    <t xml:space="preserve">stanje na dan 30.09.2024 </t>
  </si>
  <si>
    <t>u razdoblju 01.01.2024 do 30.09.2024</t>
  </si>
  <si>
    <t>u razdoblju 01.01.2024. do 30.09.2024.</t>
  </si>
  <si>
    <t xml:space="preserve">BILJEŠKE UZ FINANCIJSKE IZVJEŠTAJE - TFI
(koji se sastavljaju za tromjesečna razdoblja)
Naziv izdavatelja:   HTP Orebić d.d.
OIB:   98026846668
Izvještajno razdoblje: 01.01.2024 - 30.09.2024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</si>
</sst>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O16" sqref="O1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t="s">
        <v>448</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449</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450</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451</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453</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20250</v>
      </c>
      <c r="D21" s="149"/>
      <c r="E21" s="138"/>
      <c r="F21" s="138"/>
      <c r="G21" s="139" t="s">
        <v>454</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455</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456</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457</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100</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335</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v>0</v>
      </c>
      <c r="B37" s="155"/>
      <c r="C37" s="155"/>
      <c r="D37" s="155"/>
      <c r="E37" s="154">
        <v>0</v>
      </c>
      <c r="F37" s="155"/>
      <c r="G37" s="155"/>
      <c r="H37" s="155"/>
      <c r="I37" s="156"/>
      <c r="J37" s="89">
        <v>0</v>
      </c>
    </row>
    <row r="38" spans="1:10" x14ac:dyDescent="0.25">
      <c r="A38" s="78"/>
      <c r="B38" s="88"/>
      <c r="C38" s="91"/>
      <c r="D38" s="159"/>
      <c r="E38" s="159"/>
      <c r="F38" s="159"/>
      <c r="G38" s="159"/>
      <c r="H38" s="159"/>
      <c r="I38" s="159"/>
      <c r="J38" s="79"/>
    </row>
    <row r="39" spans="1:10" x14ac:dyDescent="0.25">
      <c r="A39" s="154">
        <v>0</v>
      </c>
      <c r="B39" s="155"/>
      <c r="C39" s="155"/>
      <c r="D39" s="156"/>
      <c r="E39" s="154">
        <v>0</v>
      </c>
      <c r="F39" s="155"/>
      <c r="G39" s="155"/>
      <c r="H39" s="155"/>
      <c r="I39" s="156"/>
      <c r="J39" s="40">
        <v>0</v>
      </c>
    </row>
    <row r="40" spans="1:10" x14ac:dyDescent="0.25">
      <c r="A40" s="78"/>
      <c r="B40" s="88"/>
      <c r="C40" s="91"/>
      <c r="D40" s="90"/>
      <c r="E40" s="159"/>
      <c r="F40" s="159"/>
      <c r="G40" s="159"/>
      <c r="H40" s="159"/>
      <c r="I40" s="87"/>
      <c r="J40" s="79"/>
    </row>
    <row r="41" spans="1:10" x14ac:dyDescent="0.25">
      <c r="A41" s="154">
        <v>0</v>
      </c>
      <c r="B41" s="155"/>
      <c r="C41" s="155"/>
      <c r="D41" s="156"/>
      <c r="E41" s="154">
        <v>0</v>
      </c>
      <c r="F41" s="155"/>
      <c r="G41" s="155"/>
      <c r="H41" s="155"/>
      <c r="I41" s="156"/>
      <c r="J41" s="40">
        <v>0</v>
      </c>
    </row>
    <row r="42" spans="1:10" x14ac:dyDescent="0.25">
      <c r="A42" s="78"/>
      <c r="B42" s="88"/>
      <c r="C42" s="91"/>
      <c r="D42" s="90"/>
      <c r="E42" s="159"/>
      <c r="F42" s="159"/>
      <c r="G42" s="159"/>
      <c r="H42" s="159"/>
      <c r="I42" s="87"/>
      <c r="J42" s="79"/>
    </row>
    <row r="43" spans="1:10" x14ac:dyDescent="0.25">
      <c r="A43" s="154">
        <v>0</v>
      </c>
      <c r="B43" s="155"/>
      <c r="C43" s="155"/>
      <c r="D43" s="156"/>
      <c r="E43" s="154">
        <v>0</v>
      </c>
      <c r="F43" s="155"/>
      <c r="G43" s="155"/>
      <c r="H43" s="155"/>
      <c r="I43" s="156"/>
      <c r="J43" s="40">
        <v>0</v>
      </c>
    </row>
    <row r="44" spans="1:10" x14ac:dyDescent="0.25">
      <c r="A44" s="80"/>
      <c r="B44" s="91"/>
      <c r="C44" s="157"/>
      <c r="D44" s="157"/>
      <c r="E44" s="158"/>
      <c r="F44" s="158"/>
      <c r="G44" s="157"/>
      <c r="H44" s="157"/>
      <c r="I44" s="157"/>
      <c r="J44" s="79"/>
    </row>
    <row r="45" spans="1:10" x14ac:dyDescent="0.25">
      <c r="A45" s="154">
        <v>0</v>
      </c>
      <c r="B45" s="155"/>
      <c r="C45" s="155"/>
      <c r="D45" s="156"/>
      <c r="E45" s="154">
        <v>0</v>
      </c>
      <c r="F45" s="155"/>
      <c r="G45" s="155"/>
      <c r="H45" s="155"/>
      <c r="I45" s="156"/>
      <c r="J45" s="40">
        <v>0</v>
      </c>
    </row>
    <row r="46" spans="1:10" x14ac:dyDescent="0.25">
      <c r="A46" s="80"/>
      <c r="B46" s="91"/>
      <c r="C46" s="91"/>
      <c r="D46" s="88"/>
      <c r="E46" s="158"/>
      <c r="F46" s="158"/>
      <c r="G46" s="157"/>
      <c r="H46" s="157"/>
      <c r="I46" s="88"/>
      <c r="J46" s="79"/>
    </row>
    <row r="47" spans="1:10" x14ac:dyDescent="0.25">
      <c r="A47" s="154">
        <v>0</v>
      </c>
      <c r="B47" s="155"/>
      <c r="C47" s="155"/>
      <c r="D47" s="156"/>
      <c r="E47" s="154">
        <v>0</v>
      </c>
      <c r="F47" s="155"/>
      <c r="G47" s="155"/>
      <c r="H47" s="155"/>
      <c r="I47" s="156"/>
      <c r="J47" s="40">
        <v>0</v>
      </c>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v>0</v>
      </c>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458</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459</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456</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v>0</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v>0</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6" zoomScale="110" zoomScaleNormal="100" zoomScaleSheetLayoutView="110" workbookViewId="0">
      <selection activeCell="I67" sqref="I6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461</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7128413</v>
      </c>
      <c r="I9" s="82">
        <f>I10+I17+I27+I38+I43</f>
        <v>7020466</v>
      </c>
    </row>
    <row r="10" spans="1:9" ht="12.75" customHeight="1" x14ac:dyDescent="0.2">
      <c r="A10" s="194" t="s">
        <v>5</v>
      </c>
      <c r="B10" s="194"/>
      <c r="C10" s="194"/>
      <c r="D10" s="194"/>
      <c r="E10" s="194"/>
      <c r="F10" s="194"/>
      <c r="G10" s="12">
        <v>3</v>
      </c>
      <c r="H10" s="82">
        <f>H11+H12+H13+H14+H15+H16</f>
        <v>22832</v>
      </c>
      <c r="I10" s="82">
        <f>I11+I12+I13+I14+I15+I16</f>
        <v>12721</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22832</v>
      </c>
      <c r="I12" s="18">
        <v>12721</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6105581</v>
      </c>
      <c r="I17" s="82">
        <f>I18+I19+I20+I21+I22+I23+I24+I25+I26</f>
        <v>6007745</v>
      </c>
    </row>
    <row r="18" spans="1:9" ht="12.75" customHeight="1" x14ac:dyDescent="0.2">
      <c r="A18" s="190" t="s">
        <v>13</v>
      </c>
      <c r="B18" s="190"/>
      <c r="C18" s="190"/>
      <c r="D18" s="190"/>
      <c r="E18" s="190"/>
      <c r="F18" s="190"/>
      <c r="G18" s="11">
        <v>11</v>
      </c>
      <c r="H18" s="18">
        <v>656935</v>
      </c>
      <c r="I18" s="18">
        <v>656935</v>
      </c>
    </row>
    <row r="19" spans="1:9" ht="12.75" customHeight="1" x14ac:dyDescent="0.2">
      <c r="A19" s="190" t="s">
        <v>14</v>
      </c>
      <c r="B19" s="190"/>
      <c r="C19" s="190"/>
      <c r="D19" s="190"/>
      <c r="E19" s="190"/>
      <c r="F19" s="190"/>
      <c r="G19" s="11">
        <v>12</v>
      </c>
      <c r="H19" s="18">
        <v>4426128</v>
      </c>
      <c r="I19" s="18">
        <v>4277284</v>
      </c>
    </row>
    <row r="20" spans="1:9" ht="12.75" customHeight="1" x14ac:dyDescent="0.2">
      <c r="A20" s="190" t="s">
        <v>15</v>
      </c>
      <c r="B20" s="190"/>
      <c r="C20" s="190"/>
      <c r="D20" s="190"/>
      <c r="E20" s="190"/>
      <c r="F20" s="190"/>
      <c r="G20" s="11">
        <v>13</v>
      </c>
      <c r="H20" s="18">
        <v>773195</v>
      </c>
      <c r="I20" s="18">
        <v>686643</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249323</v>
      </c>
      <c r="I24" s="18">
        <v>386883</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1000000</v>
      </c>
      <c r="I27" s="82">
        <f>SUM(I28:I37)</f>
        <v>1000000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1000000</v>
      </c>
      <c r="I33" s="18">
        <v>1000000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2049027</v>
      </c>
      <c r="I44" s="82">
        <f>I45+I53+I60+I70</f>
        <v>3826243</v>
      </c>
    </row>
    <row r="45" spans="1:9" ht="12.75" customHeight="1" x14ac:dyDescent="0.2">
      <c r="A45" s="194" t="s">
        <v>39</v>
      </c>
      <c r="B45" s="194"/>
      <c r="C45" s="194"/>
      <c r="D45" s="194"/>
      <c r="E45" s="194"/>
      <c r="F45" s="194"/>
      <c r="G45" s="12">
        <v>38</v>
      </c>
      <c r="H45" s="82">
        <f>SUM(H46:H52)</f>
        <v>28248</v>
      </c>
      <c r="I45" s="82">
        <f>SUM(I46:I52)</f>
        <v>46858</v>
      </c>
    </row>
    <row r="46" spans="1:9" ht="12.75" customHeight="1" x14ac:dyDescent="0.2">
      <c r="A46" s="190" t="s">
        <v>40</v>
      </c>
      <c r="B46" s="190"/>
      <c r="C46" s="190"/>
      <c r="D46" s="190"/>
      <c r="E46" s="190"/>
      <c r="F46" s="190"/>
      <c r="G46" s="11">
        <v>39</v>
      </c>
      <c r="H46" s="18">
        <v>24103</v>
      </c>
      <c r="I46" s="18">
        <v>43253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4145</v>
      </c>
      <c r="I49" s="18">
        <v>3605</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313363</v>
      </c>
      <c r="I53" s="82">
        <f>SUM(I54:I59)</f>
        <v>458544</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149676</v>
      </c>
      <c r="I56" s="18">
        <v>366122</v>
      </c>
    </row>
    <row r="57" spans="1:9" ht="12.75" customHeight="1" x14ac:dyDescent="0.2">
      <c r="A57" s="190" t="s">
        <v>51</v>
      </c>
      <c r="B57" s="190"/>
      <c r="C57" s="190"/>
      <c r="D57" s="190"/>
      <c r="E57" s="190"/>
      <c r="F57" s="190"/>
      <c r="G57" s="11">
        <v>50</v>
      </c>
      <c r="H57" s="18">
        <v>0</v>
      </c>
      <c r="I57" s="18">
        <v>174</v>
      </c>
    </row>
    <row r="58" spans="1:9" ht="12.75" customHeight="1" x14ac:dyDescent="0.2">
      <c r="A58" s="190" t="s">
        <v>52</v>
      </c>
      <c r="B58" s="190"/>
      <c r="C58" s="190"/>
      <c r="D58" s="190"/>
      <c r="E58" s="190"/>
      <c r="F58" s="190"/>
      <c r="G58" s="11">
        <v>51</v>
      </c>
      <c r="H58" s="18">
        <v>163687</v>
      </c>
      <c r="I58" s="18">
        <v>92248</v>
      </c>
    </row>
    <row r="59" spans="1:9" ht="12.75" customHeight="1" x14ac:dyDescent="0.2">
      <c r="A59" s="190" t="s">
        <v>53</v>
      </c>
      <c r="B59" s="190"/>
      <c r="C59" s="190"/>
      <c r="D59" s="190"/>
      <c r="E59" s="190"/>
      <c r="F59" s="190"/>
      <c r="G59" s="11">
        <v>52</v>
      </c>
      <c r="H59" s="18">
        <v>0</v>
      </c>
      <c r="I59" s="18">
        <v>0</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1707416</v>
      </c>
      <c r="I70" s="18">
        <v>3320841</v>
      </c>
    </row>
    <row r="71" spans="1:9" ht="12.75" customHeight="1" x14ac:dyDescent="0.2">
      <c r="A71" s="191" t="s">
        <v>58</v>
      </c>
      <c r="B71" s="191"/>
      <c r="C71" s="191"/>
      <c r="D71" s="191"/>
      <c r="E71" s="191"/>
      <c r="F71" s="191"/>
      <c r="G71" s="11">
        <v>64</v>
      </c>
      <c r="H71" s="18">
        <v>0</v>
      </c>
      <c r="I71" s="18">
        <v>205882</v>
      </c>
    </row>
    <row r="72" spans="1:9" ht="12.75" customHeight="1" x14ac:dyDescent="0.2">
      <c r="A72" s="192" t="s">
        <v>304</v>
      </c>
      <c r="B72" s="192"/>
      <c r="C72" s="192"/>
      <c r="D72" s="192"/>
      <c r="E72" s="192"/>
      <c r="F72" s="192"/>
      <c r="G72" s="12">
        <v>65</v>
      </c>
      <c r="H72" s="82">
        <f>H8+H9+H44+H71</f>
        <v>9177440</v>
      </c>
      <c r="I72" s="82">
        <f>I8+I9+I44+I71</f>
        <v>11052591</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7770047</v>
      </c>
      <c r="I75" s="83">
        <f>I76+I77+I78+I84+I85+I91+I94+I97</f>
        <v>8975986</v>
      </c>
    </row>
    <row r="76" spans="1:9" ht="12.75" customHeight="1" x14ac:dyDescent="0.2">
      <c r="A76" s="190" t="s">
        <v>61</v>
      </c>
      <c r="B76" s="190"/>
      <c r="C76" s="190"/>
      <c r="D76" s="190"/>
      <c r="E76" s="190"/>
      <c r="F76" s="190"/>
      <c r="G76" s="11">
        <v>68</v>
      </c>
      <c r="H76" s="18">
        <v>6185660</v>
      </c>
      <c r="I76" s="18">
        <v>6185660</v>
      </c>
    </row>
    <row r="77" spans="1:9" ht="12.75" customHeight="1" x14ac:dyDescent="0.2">
      <c r="A77" s="190" t="s">
        <v>62</v>
      </c>
      <c r="B77" s="190"/>
      <c r="C77" s="190"/>
      <c r="D77" s="190"/>
      <c r="E77" s="190"/>
      <c r="F77" s="190"/>
      <c r="G77" s="11">
        <v>69</v>
      </c>
      <c r="H77" s="18">
        <v>129557</v>
      </c>
      <c r="I77" s="18">
        <v>129557</v>
      </c>
    </row>
    <row r="78" spans="1:9" ht="12.75" customHeight="1" x14ac:dyDescent="0.2">
      <c r="A78" s="194" t="s">
        <v>63</v>
      </c>
      <c r="B78" s="194"/>
      <c r="C78" s="194"/>
      <c r="D78" s="194"/>
      <c r="E78" s="194"/>
      <c r="F78" s="194"/>
      <c r="G78" s="12">
        <v>70</v>
      </c>
      <c r="H78" s="83">
        <f>SUM(H79:H83)</f>
        <v>35963</v>
      </c>
      <c r="I78" s="83">
        <f>SUM(I79:I83)</f>
        <v>35963</v>
      </c>
    </row>
    <row r="79" spans="1:9" ht="12.75" customHeight="1" x14ac:dyDescent="0.2">
      <c r="A79" s="190" t="s">
        <v>64</v>
      </c>
      <c r="B79" s="190"/>
      <c r="C79" s="190"/>
      <c r="D79" s="190"/>
      <c r="E79" s="190"/>
      <c r="F79" s="190"/>
      <c r="G79" s="11">
        <v>71</v>
      </c>
      <c r="H79" s="18">
        <v>35963</v>
      </c>
      <c r="I79" s="18">
        <v>35963</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1088362</v>
      </c>
      <c r="I91" s="82">
        <f>I92-I93</f>
        <v>1418867</v>
      </c>
    </row>
    <row r="92" spans="1:9" ht="12.75" customHeight="1" x14ac:dyDescent="0.2">
      <c r="A92" s="190" t="s">
        <v>72</v>
      </c>
      <c r="B92" s="190"/>
      <c r="C92" s="190"/>
      <c r="D92" s="190"/>
      <c r="E92" s="190"/>
      <c r="F92" s="190"/>
      <c r="G92" s="11">
        <v>84</v>
      </c>
      <c r="H92" s="18">
        <v>1088362</v>
      </c>
      <c r="I92" s="18">
        <v>1418867</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330505</v>
      </c>
      <c r="I94" s="82">
        <f>I95-I96</f>
        <v>1205939</v>
      </c>
    </row>
    <row r="95" spans="1:9" ht="12.75" customHeight="1" x14ac:dyDescent="0.2">
      <c r="A95" s="190" t="s">
        <v>74</v>
      </c>
      <c r="B95" s="190"/>
      <c r="C95" s="190"/>
      <c r="D95" s="190"/>
      <c r="E95" s="190"/>
      <c r="F95" s="190"/>
      <c r="G95" s="11">
        <v>87</v>
      </c>
      <c r="H95" s="18">
        <v>330505</v>
      </c>
      <c r="I95" s="18">
        <v>1205939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110030</v>
      </c>
      <c r="I98" s="82">
        <f>SUM(I99:I104)</f>
        <v>110030</v>
      </c>
    </row>
    <row r="99" spans="1:9" ht="12.75" customHeight="1" x14ac:dyDescent="0.2">
      <c r="A99" s="190" t="s">
        <v>77</v>
      </c>
      <c r="B99" s="190"/>
      <c r="C99" s="190"/>
      <c r="D99" s="190"/>
      <c r="E99" s="190"/>
      <c r="F99" s="190"/>
      <c r="G99" s="11">
        <v>91</v>
      </c>
      <c r="H99" s="18">
        <v>14830</v>
      </c>
      <c r="I99" s="18">
        <v>14830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95200</v>
      </c>
      <c r="I104" s="18">
        <v>95200</v>
      </c>
    </row>
    <row r="105" spans="1:9" ht="12.75" customHeight="1" x14ac:dyDescent="0.2">
      <c r="A105" s="192" t="s">
        <v>354</v>
      </c>
      <c r="B105" s="192"/>
      <c r="C105" s="192"/>
      <c r="D105" s="192"/>
      <c r="E105" s="192"/>
      <c r="F105" s="192"/>
      <c r="G105" s="12">
        <v>97</v>
      </c>
      <c r="H105" s="82">
        <f>SUM(H106:H116)</f>
        <v>878322</v>
      </c>
      <c r="I105" s="82">
        <f>SUM(I106:I116)</f>
        <v>878322</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878322</v>
      </c>
      <c r="I111" s="18">
        <v>878322</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407606</v>
      </c>
      <c r="I117" s="82">
        <f>SUM(I118:I131)</f>
        <v>990670</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136110</v>
      </c>
      <c r="I123" s="18">
        <v>67438</v>
      </c>
    </row>
    <row r="124" spans="1:9" ht="12.75" customHeight="1" x14ac:dyDescent="0.2">
      <c r="A124" s="190" t="s">
        <v>89</v>
      </c>
      <c r="B124" s="190"/>
      <c r="C124" s="190"/>
      <c r="D124" s="190"/>
      <c r="E124" s="190"/>
      <c r="F124" s="190"/>
      <c r="G124" s="11">
        <v>116</v>
      </c>
      <c r="H124" s="18">
        <v>11359</v>
      </c>
      <c r="I124" s="18">
        <v>95157</v>
      </c>
    </row>
    <row r="125" spans="1:9" ht="12.75" customHeight="1" x14ac:dyDescent="0.2">
      <c r="A125" s="190" t="s">
        <v>90</v>
      </c>
      <c r="B125" s="190"/>
      <c r="C125" s="190"/>
      <c r="D125" s="190"/>
      <c r="E125" s="190"/>
      <c r="F125" s="190"/>
      <c r="G125" s="11">
        <v>117</v>
      </c>
      <c r="H125" s="18">
        <v>104276</v>
      </c>
      <c r="I125" s="18">
        <v>491295</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111585</v>
      </c>
      <c r="I127" s="18">
        <v>148628</v>
      </c>
    </row>
    <row r="128" spans="1:9" x14ac:dyDescent="0.2">
      <c r="A128" s="190" t="s">
        <v>95</v>
      </c>
      <c r="B128" s="190"/>
      <c r="C128" s="190"/>
      <c r="D128" s="190"/>
      <c r="E128" s="190"/>
      <c r="F128" s="190"/>
      <c r="G128" s="11">
        <v>120</v>
      </c>
      <c r="H128" s="18">
        <v>42809</v>
      </c>
      <c r="I128" s="18">
        <v>188152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1467</v>
      </c>
      <c r="I131" s="18">
        <v>0</v>
      </c>
    </row>
    <row r="132" spans="1:9" ht="22.15" customHeight="1" x14ac:dyDescent="0.2">
      <c r="A132" s="191" t="s">
        <v>99</v>
      </c>
      <c r="B132" s="191"/>
      <c r="C132" s="191"/>
      <c r="D132" s="191"/>
      <c r="E132" s="191"/>
      <c r="F132" s="191"/>
      <c r="G132" s="11">
        <v>124</v>
      </c>
      <c r="H132" s="18">
        <v>11435</v>
      </c>
      <c r="I132" s="18">
        <v>97583</v>
      </c>
    </row>
    <row r="133" spans="1:9" ht="12.75" customHeight="1" x14ac:dyDescent="0.2">
      <c r="A133" s="192" t="s">
        <v>356</v>
      </c>
      <c r="B133" s="192"/>
      <c r="C133" s="192"/>
      <c r="D133" s="192"/>
      <c r="E133" s="192"/>
      <c r="F133" s="192"/>
      <c r="G133" s="12">
        <v>125</v>
      </c>
      <c r="H133" s="82">
        <f>H75+H98+H105+H117+H132</f>
        <v>9177440</v>
      </c>
      <c r="I133" s="82">
        <f>I75+I98+I105+I117+I132</f>
        <v>11052591</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66" zoomScaleNormal="100" zoomScaleSheetLayoutView="110" workbookViewId="0">
      <selection activeCell="J89" sqref="J8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462</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460</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4311150</v>
      </c>
      <c r="I8" s="48">
        <f>SUM(I9:I13)</f>
        <v>3300000</v>
      </c>
      <c r="J8" s="48">
        <f>SUM(J9:J13)</f>
        <v>4655682</v>
      </c>
      <c r="K8" s="48">
        <f>SUM(K9:K13)</f>
        <v>3579374</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4311150</v>
      </c>
      <c r="I10" s="49">
        <v>3300000</v>
      </c>
      <c r="J10" s="49">
        <v>4655682</v>
      </c>
      <c r="K10" s="49">
        <v>3579374</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0</v>
      </c>
      <c r="I13" s="49">
        <v>0</v>
      </c>
      <c r="J13" s="49">
        <v>0</v>
      </c>
      <c r="K13" s="49">
        <v>0</v>
      </c>
    </row>
    <row r="14" spans="1:11" ht="12.75" customHeight="1" x14ac:dyDescent="0.2">
      <c r="A14" s="221" t="s">
        <v>358</v>
      </c>
      <c r="B14" s="221"/>
      <c r="C14" s="221"/>
      <c r="D14" s="221"/>
      <c r="E14" s="221"/>
      <c r="F14" s="221"/>
      <c r="G14" s="12">
        <v>7</v>
      </c>
      <c r="H14" s="48">
        <f>H15+H16+H20+H24+H25+H26+H29+H36</f>
        <v>3259860</v>
      </c>
      <c r="I14" s="48">
        <f>I15+I16+I20+I24+I25+I26+I29+I36</f>
        <v>2009711</v>
      </c>
      <c r="J14" s="48">
        <f>J15+J16+J20+J24+J25+J26+J29+J36</f>
        <v>3546914</v>
      </c>
      <c r="K14" s="48">
        <f>K15+K16+K20+K24+K25+K26+K29+K36</f>
        <v>2153099</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1638431</v>
      </c>
      <c r="I16" s="48">
        <f>SUM(I17:I19)</f>
        <v>1131371</v>
      </c>
      <c r="J16" s="48">
        <f>SUM(J17:J19)</f>
        <v>1801368</v>
      </c>
      <c r="K16" s="48">
        <f>SUM(K17:K19)</f>
        <v>1166039</v>
      </c>
    </row>
    <row r="17" spans="1:11" ht="12.75" customHeight="1" x14ac:dyDescent="0.2">
      <c r="A17" s="224" t="s">
        <v>120</v>
      </c>
      <c r="B17" s="224"/>
      <c r="C17" s="224"/>
      <c r="D17" s="224"/>
      <c r="E17" s="224"/>
      <c r="F17" s="224"/>
      <c r="G17" s="11">
        <v>10</v>
      </c>
      <c r="H17" s="49">
        <v>965744</v>
      </c>
      <c r="I17" s="49">
        <v>645194</v>
      </c>
      <c r="J17" s="49">
        <v>954708</v>
      </c>
      <c r="K17" s="49">
        <v>641589</v>
      </c>
    </row>
    <row r="18" spans="1:11" ht="12.75" customHeight="1" x14ac:dyDescent="0.2">
      <c r="A18" s="224" t="s">
        <v>121</v>
      </c>
      <c r="B18" s="224"/>
      <c r="C18" s="224"/>
      <c r="D18" s="224"/>
      <c r="E18" s="224"/>
      <c r="F18" s="224"/>
      <c r="G18" s="11">
        <v>11</v>
      </c>
      <c r="H18" s="49">
        <v>3695</v>
      </c>
      <c r="I18" s="49">
        <v>2889</v>
      </c>
      <c r="J18" s="49">
        <v>3773</v>
      </c>
      <c r="K18" s="49">
        <v>3014</v>
      </c>
    </row>
    <row r="19" spans="1:11" ht="12.75" customHeight="1" x14ac:dyDescent="0.2">
      <c r="A19" s="224" t="s">
        <v>122</v>
      </c>
      <c r="B19" s="224"/>
      <c r="C19" s="224"/>
      <c r="D19" s="224"/>
      <c r="E19" s="224"/>
      <c r="F19" s="224"/>
      <c r="G19" s="11">
        <v>12</v>
      </c>
      <c r="H19" s="49">
        <v>668992</v>
      </c>
      <c r="I19" s="49">
        <v>483288</v>
      </c>
      <c r="J19" s="49">
        <v>842887</v>
      </c>
      <c r="K19" s="49">
        <v>521436</v>
      </c>
    </row>
    <row r="20" spans="1:11" ht="12.75" customHeight="1" x14ac:dyDescent="0.2">
      <c r="A20" s="194" t="s">
        <v>439</v>
      </c>
      <c r="B20" s="194"/>
      <c r="C20" s="194"/>
      <c r="D20" s="194"/>
      <c r="E20" s="194"/>
      <c r="F20" s="194"/>
      <c r="G20" s="12">
        <v>13</v>
      </c>
      <c r="H20" s="48">
        <f>SUM(H21:H23)</f>
        <v>928539</v>
      </c>
      <c r="I20" s="48">
        <f>SUM(I21:I23)</f>
        <v>518563</v>
      </c>
      <c r="J20" s="48">
        <f>SUM(J21:J23)</f>
        <v>991848</v>
      </c>
      <c r="K20" s="48">
        <f>SUM(K21:K23)</f>
        <v>583439</v>
      </c>
    </row>
    <row r="21" spans="1:11" ht="12.75" customHeight="1" x14ac:dyDescent="0.2">
      <c r="A21" s="224" t="s">
        <v>105</v>
      </c>
      <c r="B21" s="224"/>
      <c r="C21" s="224"/>
      <c r="D21" s="224"/>
      <c r="E21" s="224"/>
      <c r="F21" s="224"/>
      <c r="G21" s="11">
        <v>14</v>
      </c>
      <c r="H21" s="49">
        <v>652580</v>
      </c>
      <c r="I21" s="49">
        <v>375911</v>
      </c>
      <c r="J21" s="49">
        <v>730681</v>
      </c>
      <c r="K21" s="49">
        <v>444597</v>
      </c>
    </row>
    <row r="22" spans="1:11" ht="12.75" customHeight="1" x14ac:dyDescent="0.2">
      <c r="A22" s="224" t="s">
        <v>106</v>
      </c>
      <c r="B22" s="224"/>
      <c r="C22" s="224"/>
      <c r="D22" s="224"/>
      <c r="E22" s="224"/>
      <c r="F22" s="224"/>
      <c r="G22" s="11">
        <v>15</v>
      </c>
      <c r="H22" s="49">
        <v>176861</v>
      </c>
      <c r="I22" s="49">
        <v>90092</v>
      </c>
      <c r="J22" s="49">
        <v>163905</v>
      </c>
      <c r="K22" s="49">
        <v>85306</v>
      </c>
    </row>
    <row r="23" spans="1:11" ht="12.75" customHeight="1" x14ac:dyDescent="0.2">
      <c r="A23" s="224" t="s">
        <v>107</v>
      </c>
      <c r="B23" s="224"/>
      <c r="C23" s="224"/>
      <c r="D23" s="224"/>
      <c r="E23" s="224"/>
      <c r="F23" s="224"/>
      <c r="G23" s="11">
        <v>16</v>
      </c>
      <c r="H23" s="49">
        <v>99098</v>
      </c>
      <c r="I23" s="49">
        <v>52560</v>
      </c>
      <c r="J23" s="49">
        <v>97262</v>
      </c>
      <c r="K23" s="49">
        <v>53536</v>
      </c>
    </row>
    <row r="24" spans="1:11" ht="12.75" customHeight="1" x14ac:dyDescent="0.2">
      <c r="A24" s="190" t="s">
        <v>108</v>
      </c>
      <c r="B24" s="190"/>
      <c r="C24" s="190"/>
      <c r="D24" s="190"/>
      <c r="E24" s="190"/>
      <c r="F24" s="190"/>
      <c r="G24" s="11">
        <v>17</v>
      </c>
      <c r="H24" s="49">
        <v>328414</v>
      </c>
      <c r="I24" s="49">
        <v>109471</v>
      </c>
      <c r="J24" s="49">
        <v>338120</v>
      </c>
      <c r="K24" s="49">
        <v>110611</v>
      </c>
    </row>
    <row r="25" spans="1:11" ht="12.75" customHeight="1" x14ac:dyDescent="0.2">
      <c r="A25" s="190" t="s">
        <v>109</v>
      </c>
      <c r="B25" s="190"/>
      <c r="C25" s="190"/>
      <c r="D25" s="190"/>
      <c r="E25" s="190"/>
      <c r="F25" s="190"/>
      <c r="G25" s="11">
        <v>18</v>
      </c>
      <c r="H25" s="49">
        <v>364476</v>
      </c>
      <c r="I25" s="49">
        <v>250306</v>
      </c>
      <c r="J25" s="49">
        <v>415578</v>
      </c>
      <c r="K25" s="49">
        <v>293010</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359</v>
      </c>
      <c r="B37" s="221"/>
      <c r="C37" s="221"/>
      <c r="D37" s="221"/>
      <c r="E37" s="221"/>
      <c r="F37" s="221"/>
      <c r="G37" s="12">
        <v>30</v>
      </c>
      <c r="H37" s="48">
        <f>SUM(H38:H47)</f>
        <v>53770</v>
      </c>
      <c r="I37" s="48">
        <f>SUM(I38:I47)</f>
        <v>20477</v>
      </c>
      <c r="J37" s="48">
        <f>SUM(J38:J47)</f>
        <v>112995</v>
      </c>
      <c r="K37" s="48">
        <f>SUM(K38:K47)</f>
        <v>32283</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93579</v>
      </c>
      <c r="K41" s="49">
        <v>31421</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19413</v>
      </c>
      <c r="K44" s="49">
        <v>859</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53770</v>
      </c>
      <c r="I47" s="49">
        <v>20477</v>
      </c>
      <c r="J47" s="49">
        <v>3</v>
      </c>
      <c r="K47" s="49">
        <v>3</v>
      </c>
    </row>
    <row r="48" spans="1:11" ht="12.75" customHeight="1" x14ac:dyDescent="0.2">
      <c r="A48" s="221" t="s">
        <v>360</v>
      </c>
      <c r="B48" s="221"/>
      <c r="C48" s="221"/>
      <c r="D48" s="221"/>
      <c r="E48" s="221"/>
      <c r="F48" s="221"/>
      <c r="G48" s="12">
        <v>41</v>
      </c>
      <c r="H48" s="48">
        <f>SUM(H49:H55)</f>
        <v>17539</v>
      </c>
      <c r="I48" s="48">
        <f>SUM(I49:I55)</f>
        <v>230</v>
      </c>
      <c r="J48" s="48">
        <f>SUM(J49:J55)</f>
        <v>15824</v>
      </c>
      <c r="K48" s="48">
        <f>SUM(K49:K55)</f>
        <v>15406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0</v>
      </c>
      <c r="I51" s="49">
        <v>0</v>
      </c>
      <c r="J51" s="49">
        <v>0</v>
      </c>
      <c r="K51" s="49">
        <v>0</v>
      </c>
    </row>
    <row r="52" spans="1:11" ht="12.75" customHeight="1" x14ac:dyDescent="0.2">
      <c r="A52" s="214" t="s">
        <v>144</v>
      </c>
      <c r="B52" s="214"/>
      <c r="C52" s="214"/>
      <c r="D52" s="214"/>
      <c r="E52" s="214"/>
      <c r="F52" s="214"/>
      <c r="G52" s="11">
        <v>45</v>
      </c>
      <c r="H52" s="49">
        <v>17539</v>
      </c>
      <c r="I52" s="49">
        <v>230</v>
      </c>
      <c r="J52" s="49">
        <v>15824</v>
      </c>
      <c r="K52" s="49">
        <v>15406</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4364920</v>
      </c>
      <c r="I60" s="48">
        <f t="shared" ref="I60:K60" si="0">I8+I37+I56+I57</f>
        <v>3320477</v>
      </c>
      <c r="J60" s="48">
        <f t="shared" si="0"/>
        <v>4768677</v>
      </c>
      <c r="K60" s="48">
        <f t="shared" si="0"/>
        <v>3611657</v>
      </c>
    </row>
    <row r="61" spans="1:11" ht="12.75" customHeight="1" x14ac:dyDescent="0.2">
      <c r="A61" s="221" t="s">
        <v>362</v>
      </c>
      <c r="B61" s="221"/>
      <c r="C61" s="221"/>
      <c r="D61" s="221"/>
      <c r="E61" s="221"/>
      <c r="F61" s="221"/>
      <c r="G61" s="12">
        <v>54</v>
      </c>
      <c r="H61" s="48">
        <f>H14+H48+H58+H59</f>
        <v>3277399</v>
      </c>
      <c r="I61" s="48">
        <f t="shared" ref="I61:K61" si="1">I14+I48+I58+I59</f>
        <v>2009941</v>
      </c>
      <c r="J61" s="48">
        <f t="shared" si="1"/>
        <v>3562738</v>
      </c>
      <c r="K61" s="48">
        <f t="shared" si="1"/>
        <v>2168505</v>
      </c>
    </row>
    <row r="62" spans="1:11" ht="12.75" customHeight="1" x14ac:dyDescent="0.2">
      <c r="A62" s="221" t="s">
        <v>363</v>
      </c>
      <c r="B62" s="221"/>
      <c r="C62" s="221"/>
      <c r="D62" s="221"/>
      <c r="E62" s="221"/>
      <c r="F62" s="221"/>
      <c r="G62" s="12">
        <v>55</v>
      </c>
      <c r="H62" s="48">
        <f>H60-H61</f>
        <v>1087521</v>
      </c>
      <c r="I62" s="48">
        <f t="shared" ref="I62:K62" si="2">I60-I61</f>
        <v>1310536</v>
      </c>
      <c r="J62" s="48">
        <f t="shared" si="2"/>
        <v>1205939</v>
      </c>
      <c r="K62" s="48">
        <f t="shared" si="2"/>
        <v>1443152</v>
      </c>
    </row>
    <row r="63" spans="1:11" ht="12.75" customHeight="1" x14ac:dyDescent="0.2">
      <c r="A63" s="222" t="s">
        <v>364</v>
      </c>
      <c r="B63" s="222"/>
      <c r="C63" s="222"/>
      <c r="D63" s="222"/>
      <c r="E63" s="222"/>
      <c r="F63" s="222"/>
      <c r="G63" s="12">
        <v>56</v>
      </c>
      <c r="H63" s="48">
        <f>+IF((H60-H61)&gt;0,(H60-H61),0)</f>
        <v>1087521</v>
      </c>
      <c r="I63" s="48">
        <f t="shared" ref="I63:K63" si="3">+IF((I60-I61)&gt;0,(I60-I61),0)</f>
        <v>1310536</v>
      </c>
      <c r="J63" s="48">
        <f t="shared" si="3"/>
        <v>1205939</v>
      </c>
      <c r="K63" s="48">
        <f t="shared" si="3"/>
        <v>1443152</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1087521</v>
      </c>
      <c r="I66" s="48">
        <f t="shared" ref="I66:K66" si="5">I62-I65</f>
        <v>1310536</v>
      </c>
      <c r="J66" s="48">
        <f t="shared" si="5"/>
        <v>1205939</v>
      </c>
      <c r="K66" s="48">
        <f t="shared" si="5"/>
        <v>1443152</v>
      </c>
    </row>
    <row r="67" spans="1:11" ht="12.75" customHeight="1" x14ac:dyDescent="0.2">
      <c r="A67" s="222" t="s">
        <v>367</v>
      </c>
      <c r="B67" s="222"/>
      <c r="C67" s="222"/>
      <c r="D67" s="222"/>
      <c r="E67" s="222"/>
      <c r="F67" s="222"/>
      <c r="G67" s="12">
        <v>60</v>
      </c>
      <c r="H67" s="48">
        <f>+IF((H62-H65)&gt;0,(H62-H65),0)</f>
        <v>1087521</v>
      </c>
      <c r="I67" s="48">
        <f t="shared" ref="I67:K67" si="6">+IF((I62-I65)&gt;0,(I62-I65),0)</f>
        <v>1310536</v>
      </c>
      <c r="J67" s="48">
        <f t="shared" si="6"/>
        <v>1205939</v>
      </c>
      <c r="K67" s="48">
        <f t="shared" si="6"/>
        <v>1443152</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1087521</v>
      </c>
      <c r="I89" s="52">
        <v>1310536</v>
      </c>
      <c r="J89" s="52">
        <v>1205939</v>
      </c>
      <c r="K89" s="52">
        <v>1443152</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1087521</v>
      </c>
      <c r="I109" s="51">
        <f>I89+I108</f>
        <v>1310536</v>
      </c>
      <c r="J109" s="51">
        <f t="shared" ref="J109:K109" si="12">J89+J108</f>
        <v>1205939</v>
      </c>
      <c r="K109" s="51">
        <f t="shared" si="12"/>
        <v>1443152</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16" zoomScaleNormal="100" zoomScaleSheetLayoutView="100" workbookViewId="0">
      <selection activeCell="P36" sqref="P3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463</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460</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1087521</v>
      </c>
      <c r="I8" s="64">
        <v>1205939</v>
      </c>
    </row>
    <row r="9" spans="1:9" ht="12.75" customHeight="1" x14ac:dyDescent="0.2">
      <c r="A9" s="245" t="s">
        <v>171</v>
      </c>
      <c r="B9" s="245"/>
      <c r="C9" s="245"/>
      <c r="D9" s="245"/>
      <c r="E9" s="245"/>
      <c r="F9" s="245"/>
      <c r="G9" s="65">
        <v>2</v>
      </c>
      <c r="H9" s="66">
        <f>H10+H11+H12+H13+H14+H15+H16+H17</f>
        <v>328414</v>
      </c>
      <c r="I9" s="66">
        <f>I10+I11+I12+I13+I14+I15+I16+I17</f>
        <v>338120</v>
      </c>
    </row>
    <row r="10" spans="1:9" ht="12.75" customHeight="1" x14ac:dyDescent="0.2">
      <c r="A10" s="224" t="s">
        <v>172</v>
      </c>
      <c r="B10" s="224"/>
      <c r="C10" s="224"/>
      <c r="D10" s="224"/>
      <c r="E10" s="224"/>
      <c r="F10" s="224"/>
      <c r="G10" s="63">
        <v>3</v>
      </c>
      <c r="H10" s="64">
        <v>328414</v>
      </c>
      <c r="I10" s="64">
        <v>338120</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1415935</v>
      </c>
      <c r="I18" s="66">
        <f>I8+I9</f>
        <v>1544059</v>
      </c>
    </row>
    <row r="19" spans="1:9" ht="12.75" customHeight="1" x14ac:dyDescent="0.2">
      <c r="A19" s="245" t="s">
        <v>180</v>
      </c>
      <c r="B19" s="245"/>
      <c r="C19" s="245"/>
      <c r="D19" s="245"/>
      <c r="E19" s="245"/>
      <c r="F19" s="245"/>
      <c r="G19" s="65">
        <v>12</v>
      </c>
      <c r="H19" s="66">
        <f>H20+H21+H22+H23</f>
        <v>348721</v>
      </c>
      <c r="I19" s="66">
        <f>I20+I21+I22+I23</f>
        <v>364620</v>
      </c>
    </row>
    <row r="20" spans="1:9" ht="12.75" customHeight="1" x14ac:dyDescent="0.2">
      <c r="A20" s="224" t="s">
        <v>181</v>
      </c>
      <c r="B20" s="224"/>
      <c r="C20" s="224"/>
      <c r="D20" s="224"/>
      <c r="E20" s="224"/>
      <c r="F20" s="224"/>
      <c r="G20" s="63">
        <v>13</v>
      </c>
      <c r="H20" s="64">
        <v>678313</v>
      </c>
      <c r="I20" s="64">
        <v>583064</v>
      </c>
    </row>
    <row r="21" spans="1:9" ht="12.75" customHeight="1" x14ac:dyDescent="0.2">
      <c r="A21" s="224" t="s">
        <v>182</v>
      </c>
      <c r="B21" s="224"/>
      <c r="C21" s="224"/>
      <c r="D21" s="224"/>
      <c r="E21" s="224"/>
      <c r="F21" s="224"/>
      <c r="G21" s="63">
        <v>14</v>
      </c>
      <c r="H21" s="64">
        <v>-334060</v>
      </c>
      <c r="I21" s="64">
        <v>-145181</v>
      </c>
    </row>
    <row r="22" spans="1:9" ht="12.75" customHeight="1" x14ac:dyDescent="0.2">
      <c r="A22" s="224" t="s">
        <v>183</v>
      </c>
      <c r="B22" s="224"/>
      <c r="C22" s="224"/>
      <c r="D22" s="224"/>
      <c r="E22" s="224"/>
      <c r="F22" s="224"/>
      <c r="G22" s="63">
        <v>15</v>
      </c>
      <c r="H22" s="64">
        <v>-14566</v>
      </c>
      <c r="I22" s="64">
        <v>-18610</v>
      </c>
    </row>
    <row r="23" spans="1:9" ht="12.75" customHeight="1" x14ac:dyDescent="0.2">
      <c r="A23" s="224" t="s">
        <v>184</v>
      </c>
      <c r="B23" s="224"/>
      <c r="C23" s="224"/>
      <c r="D23" s="224"/>
      <c r="E23" s="224"/>
      <c r="F23" s="224"/>
      <c r="G23" s="63">
        <v>16</v>
      </c>
      <c r="H23" s="64">
        <v>19034</v>
      </c>
      <c r="I23" s="64">
        <v>-54653</v>
      </c>
    </row>
    <row r="24" spans="1:9" ht="12.75" customHeight="1" x14ac:dyDescent="0.2">
      <c r="A24" s="241" t="s">
        <v>185</v>
      </c>
      <c r="B24" s="241"/>
      <c r="C24" s="241"/>
      <c r="D24" s="241"/>
      <c r="E24" s="241"/>
      <c r="F24" s="241"/>
      <c r="G24" s="65">
        <v>17</v>
      </c>
      <c r="H24" s="66">
        <f>H18+H19</f>
        <v>1764656</v>
      </c>
      <c r="I24" s="66">
        <f>I18+I19</f>
        <v>1908679</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1764656</v>
      </c>
      <c r="I27" s="66">
        <f>I24+I25+I26</f>
        <v>1908679</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-350191</v>
      </c>
      <c r="I36" s="67">
        <v>-230174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-1000000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-1350191</v>
      </c>
      <c r="I41" s="68">
        <f>I36+I37+I38+I39+I40</f>
        <v>-230174</v>
      </c>
    </row>
    <row r="42" spans="1:9" ht="29.45" customHeight="1" x14ac:dyDescent="0.2">
      <c r="A42" s="242" t="s">
        <v>203</v>
      </c>
      <c r="B42" s="242"/>
      <c r="C42" s="242"/>
      <c r="D42" s="242"/>
      <c r="E42" s="242"/>
      <c r="F42" s="242"/>
      <c r="G42" s="65">
        <v>34</v>
      </c>
      <c r="H42" s="68">
        <f>H35+H41</f>
        <v>-1350191</v>
      </c>
      <c r="I42" s="68">
        <f>I35+I41</f>
        <v>-230174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53772</v>
      </c>
      <c r="I47" s="67">
        <v>19416</v>
      </c>
    </row>
    <row r="48" spans="1:9" ht="22.15" customHeight="1" x14ac:dyDescent="0.2">
      <c r="A48" s="241" t="s">
        <v>209</v>
      </c>
      <c r="B48" s="241"/>
      <c r="C48" s="241"/>
      <c r="D48" s="241"/>
      <c r="E48" s="241"/>
      <c r="F48" s="241"/>
      <c r="G48" s="65">
        <v>39</v>
      </c>
      <c r="H48" s="68">
        <f>H44+H45+H46+H47</f>
        <v>53772</v>
      </c>
      <c r="I48" s="68">
        <f>I44+I45+I46+I47</f>
        <v>19416</v>
      </c>
    </row>
    <row r="49" spans="1:9" ht="24.6" customHeight="1" x14ac:dyDescent="0.2">
      <c r="A49" s="190" t="s">
        <v>305</v>
      </c>
      <c r="B49" s="190"/>
      <c r="C49" s="190"/>
      <c r="D49" s="190"/>
      <c r="E49" s="190"/>
      <c r="F49" s="190"/>
      <c r="G49" s="63">
        <v>40</v>
      </c>
      <c r="H49" s="67">
        <v>-66793</v>
      </c>
      <c r="I49" s="67">
        <v>-66793</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-1879</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-17539</v>
      </c>
      <c r="I53" s="67">
        <v>-15824</v>
      </c>
    </row>
    <row r="54" spans="1:9" ht="30.6" customHeight="1" x14ac:dyDescent="0.2">
      <c r="A54" s="241" t="s">
        <v>214</v>
      </c>
      <c r="B54" s="241"/>
      <c r="C54" s="241"/>
      <c r="D54" s="241"/>
      <c r="E54" s="241"/>
      <c r="F54" s="241"/>
      <c r="G54" s="65">
        <v>45</v>
      </c>
      <c r="H54" s="68">
        <f>H49+H50+H51+H52+H53</f>
        <v>-84332</v>
      </c>
      <c r="I54" s="68">
        <f>I49+I50+I51+I52+I53</f>
        <v>-84496</v>
      </c>
    </row>
    <row r="55" spans="1:9" ht="29.45" customHeight="1" x14ac:dyDescent="0.2">
      <c r="A55" s="242" t="s">
        <v>215</v>
      </c>
      <c r="B55" s="242"/>
      <c r="C55" s="242"/>
      <c r="D55" s="242"/>
      <c r="E55" s="242"/>
      <c r="F55" s="242"/>
      <c r="G55" s="65">
        <v>46</v>
      </c>
      <c r="H55" s="68">
        <f>H48+H54</f>
        <v>-30560</v>
      </c>
      <c r="I55" s="68">
        <f>I48+I54</f>
        <v>-65080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383905</v>
      </c>
      <c r="I57" s="68">
        <f>I27+I42+I55+I56</f>
        <v>1613425</v>
      </c>
    </row>
    <row r="58" spans="1:9" x14ac:dyDescent="0.2">
      <c r="A58" s="244" t="s">
        <v>218</v>
      </c>
      <c r="B58" s="244"/>
      <c r="C58" s="244"/>
      <c r="D58" s="244"/>
      <c r="E58" s="244"/>
      <c r="F58" s="244"/>
      <c r="G58" s="63">
        <v>49</v>
      </c>
      <c r="H58" s="67">
        <v>2257308</v>
      </c>
      <c r="I58" s="67">
        <v>1707416</v>
      </c>
    </row>
    <row r="59" spans="1:9" ht="31.15" customHeight="1" x14ac:dyDescent="0.2">
      <c r="A59" s="242" t="s">
        <v>219</v>
      </c>
      <c r="B59" s="242"/>
      <c r="C59" s="242"/>
      <c r="D59" s="242"/>
      <c r="E59" s="242"/>
      <c r="F59" s="242"/>
      <c r="G59" s="65">
        <v>50</v>
      </c>
      <c r="H59" s="68">
        <f>H57+H58</f>
        <v>2641213</v>
      </c>
      <c r="I59" s="68">
        <f>I57+I58</f>
        <v>3320841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K18" sqref="K1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462</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460</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4"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45473</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6315217</v>
      </c>
      <c r="I7" s="33">
        <v>0</v>
      </c>
      <c r="J7" s="33">
        <v>35963</v>
      </c>
      <c r="K7" s="33">
        <v>0</v>
      </c>
      <c r="L7" s="33">
        <v>0</v>
      </c>
      <c r="M7" s="33">
        <v>0</v>
      </c>
      <c r="N7" s="33">
        <v>0</v>
      </c>
      <c r="O7" s="33">
        <v>0</v>
      </c>
      <c r="P7" s="33">
        <v>0</v>
      </c>
      <c r="Q7" s="33">
        <v>0</v>
      </c>
      <c r="R7" s="33">
        <v>0</v>
      </c>
      <c r="S7" s="33">
        <v>0</v>
      </c>
      <c r="T7" s="33">
        <v>0</v>
      </c>
      <c r="U7" s="33">
        <v>95000</v>
      </c>
      <c r="V7" s="33">
        <v>993362</v>
      </c>
      <c r="W7" s="34">
        <f>H7+I7+J7+K7-L7+M7+N7+O7+P7+Q7+R7+U7+V7+S7+T7</f>
        <v>7439542</v>
      </c>
      <c r="X7" s="33">
        <v>0</v>
      </c>
      <c r="Y7" s="34">
        <f>W7+X7</f>
        <v>7439542</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6315217</v>
      </c>
      <c r="I10" s="34">
        <f t="shared" ref="I10:Y10" si="2">I7+I8+I9</f>
        <v>0</v>
      </c>
      <c r="J10" s="34">
        <f t="shared" si="2"/>
        <v>35963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95000</v>
      </c>
      <c r="V10" s="34">
        <f t="shared" si="2"/>
        <v>993362</v>
      </c>
      <c r="W10" s="34">
        <f t="shared" si="2"/>
        <v>7439542</v>
      </c>
      <c r="X10" s="34">
        <f t="shared" si="2"/>
        <v>0</v>
      </c>
      <c r="Y10" s="34">
        <f t="shared" si="2"/>
        <v>7439542</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330505</v>
      </c>
      <c r="W11" s="34">
        <f t="shared" ref="W11:W29" si="3">H11+I11+J11+K11-L11+M11+N11+O11+P11+Q11+R11+U11+V11+S11+T11</f>
        <v>330505</v>
      </c>
      <c r="X11" s="33">
        <v>0</v>
      </c>
      <c r="Y11" s="34">
        <f t="shared" ref="Y11:Y29" si="4">W11+X11</f>
        <v>330505</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-129557</v>
      </c>
      <c r="I28" s="33">
        <v>129557</v>
      </c>
      <c r="J28" s="33">
        <v>0</v>
      </c>
      <c r="K28" s="33">
        <v>0</v>
      </c>
      <c r="L28" s="33">
        <v>0</v>
      </c>
      <c r="M28" s="33">
        <v>0</v>
      </c>
      <c r="N28" s="33">
        <v>0</v>
      </c>
      <c r="O28" s="33">
        <v>0</v>
      </c>
      <c r="P28" s="33">
        <v>0</v>
      </c>
      <c r="Q28" s="33">
        <v>0</v>
      </c>
      <c r="R28" s="33">
        <v>0</v>
      </c>
      <c r="S28" s="33">
        <v>0</v>
      </c>
      <c r="T28" s="33">
        <v>0</v>
      </c>
      <c r="U28" s="33">
        <v>993362</v>
      </c>
      <c r="V28" s="33">
        <v>-993362</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6185660</v>
      </c>
      <c r="I30" s="36">
        <f t="shared" ref="I30:Y30" si="5">SUM(I10:I29)</f>
        <v>129557</v>
      </c>
      <c r="J30" s="36">
        <f t="shared" si="5"/>
        <v>35963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1088362</v>
      </c>
      <c r="V30" s="36">
        <f t="shared" si="5"/>
        <v>330505</v>
      </c>
      <c r="W30" s="36">
        <f t="shared" si="5"/>
        <v>7770047</v>
      </c>
      <c r="X30" s="36">
        <f t="shared" si="5"/>
        <v>0</v>
      </c>
      <c r="Y30" s="36">
        <f t="shared" si="5"/>
        <v>7770047</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330505</v>
      </c>
      <c r="W33" s="34">
        <f t="shared" si="8"/>
        <v>330505</v>
      </c>
      <c r="X33" s="34">
        <f t="shared" si="8"/>
        <v>0</v>
      </c>
      <c r="Y33" s="34">
        <f t="shared" si="8"/>
        <v>330505</v>
      </c>
    </row>
    <row r="34" spans="1:25" ht="30.75" customHeight="1" x14ac:dyDescent="0.2">
      <c r="A34" s="276" t="s">
        <v>427</v>
      </c>
      <c r="B34" s="276"/>
      <c r="C34" s="276"/>
      <c r="D34" s="276"/>
      <c r="E34" s="276"/>
      <c r="F34" s="276"/>
      <c r="G34" s="8">
        <v>27</v>
      </c>
      <c r="H34" s="36">
        <f>SUM(H21:H29)</f>
        <v>-129557</v>
      </c>
      <c r="I34" s="36">
        <f t="shared" ref="I34:Y34" si="10">SUM(I21:I29)</f>
        <v>129557</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993362</v>
      </c>
      <c r="V34" s="36">
        <f t="shared" si="10"/>
        <v>-993362</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6185660</v>
      </c>
      <c r="I36" s="33">
        <v>129557</v>
      </c>
      <c r="J36" s="33">
        <v>35963</v>
      </c>
      <c r="K36" s="33">
        <v>0</v>
      </c>
      <c r="L36" s="33">
        <v>0</v>
      </c>
      <c r="M36" s="33">
        <v>0</v>
      </c>
      <c r="N36" s="33">
        <v>0</v>
      </c>
      <c r="O36" s="33">
        <v>0</v>
      </c>
      <c r="P36" s="33">
        <v>0</v>
      </c>
      <c r="Q36" s="33">
        <v>0</v>
      </c>
      <c r="R36" s="33">
        <v>0</v>
      </c>
      <c r="S36" s="33">
        <v>0</v>
      </c>
      <c r="T36" s="33">
        <v>0</v>
      </c>
      <c r="U36" s="33">
        <v>1418867</v>
      </c>
      <c r="V36" s="33">
        <v>0</v>
      </c>
      <c r="W36" s="37">
        <f>H36+I36+J36+K36-L36+M36+N36+O36+P36+Q36+R36+U36+V36+S36+T36</f>
        <v>7770047</v>
      </c>
      <c r="X36" s="33">
        <v>0</v>
      </c>
      <c r="Y36" s="37">
        <f t="shared" ref="Y36:Y38" si="12">W36+X36</f>
        <v>7770047</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6185660</v>
      </c>
      <c r="I39" s="34">
        <f t="shared" ref="I39:Y39" si="14">I36+I37+I38</f>
        <v>129557</v>
      </c>
      <c r="J39" s="34">
        <f t="shared" si="14"/>
        <v>35963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1418867</v>
      </c>
      <c r="V39" s="34">
        <f t="shared" si="14"/>
        <v>0</v>
      </c>
      <c r="W39" s="34">
        <f t="shared" si="14"/>
        <v>7770047</v>
      </c>
      <c r="X39" s="34">
        <f t="shared" si="14"/>
        <v>0</v>
      </c>
      <c r="Y39" s="34">
        <f t="shared" si="14"/>
        <v>7770047</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1205939</v>
      </c>
      <c r="W40" s="37">
        <f t="shared" ref="W40:W58" si="15">H40+I40+J40+K40-L40+M40+N40+O40+P40+Q40+R40+U40+V40+S40+T40</f>
        <v>1205939</v>
      </c>
      <c r="X40" s="33">
        <v>0</v>
      </c>
      <c r="Y40" s="37">
        <f t="shared" ref="Y40:Y58" si="16">W40+X40</f>
        <v>1205939</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6185660</v>
      </c>
      <c r="I59" s="36">
        <f t="shared" ref="I59:Y59" si="17">SUM(I39:I58)</f>
        <v>129557</v>
      </c>
      <c r="J59" s="36">
        <f t="shared" si="17"/>
        <v>35963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1418867</v>
      </c>
      <c r="V59" s="36">
        <f t="shared" si="17"/>
        <v>1205939</v>
      </c>
      <c r="W59" s="36">
        <f t="shared" si="17"/>
        <v>8975986</v>
      </c>
      <c r="X59" s="36">
        <f t="shared" si="17"/>
        <v>0</v>
      </c>
      <c r="Y59" s="36">
        <f t="shared" si="17"/>
        <v>8975986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1205939</v>
      </c>
      <c r="W62" s="37">
        <f t="shared" si="20"/>
        <v>1205939</v>
      </c>
      <c r="X62" s="37">
        <f t="shared" si="20"/>
        <v>0</v>
      </c>
      <c r="Y62" s="37">
        <f t="shared" si="20"/>
        <v>1205939</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464</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Monika Paladin</cp:lastModifiedBy>
  <cp:lastPrinted>2018-04-25T06:49:36Z</cp:lastPrinted>
  <dcterms:created xsi:type="dcterms:W3CDTF">2008-10-17T11:51:54Z</dcterms:created>
  <dcterms:modified xsi:type="dcterms:W3CDTF">2024-10-25T13:25:48Z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