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TFI Q4\SRPI\Q2_2022\"/>
    </mc:Choice>
  </mc:AlternateContent>
  <xr:revisionPtr revIDLastSave="0" documentId="13_ncr:1_{209D2FA2-D1F4-415A-BE74-5D57E23D0C55}"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9" i="26" l="1"/>
  <c r="J89" i="26"/>
  <c r="I89" i="26"/>
  <c r="H89" i="26"/>
  <c r="K28" i="26" l="1"/>
  <c r="K27" i="26"/>
  <c r="K15" i="26"/>
  <c r="H28" i="26"/>
  <c r="H27" i="26"/>
  <c r="H15" i="26"/>
  <c r="W8" i="22"/>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I14" i="26"/>
  <c r="I61" i="26" s="1"/>
  <c r="J14" i="26"/>
  <c r="J61" i="26" s="1"/>
  <c r="I60" i="26"/>
  <c r="K60" i="26"/>
  <c r="H60" i="26"/>
  <c r="H14" i="26"/>
  <c r="H61" i="26" s="1"/>
  <c r="I21" i="21"/>
  <c r="H36" i="21"/>
  <c r="I36" i="21"/>
  <c r="H49" i="21"/>
  <c r="I49" i="21"/>
  <c r="J64" i="26" l="1"/>
  <c r="I63" i="26"/>
  <c r="I64" i="26"/>
  <c r="K64" i="26"/>
  <c r="K62" i="26"/>
  <c r="K68" i="26" s="1"/>
  <c r="K109" i="26" s="1"/>
  <c r="K63" i="26"/>
  <c r="H63" i="26"/>
  <c r="J63" i="26"/>
  <c r="I62" i="26"/>
  <c r="I67" i="26" s="1"/>
  <c r="J62" i="26"/>
  <c r="J68" i="26" s="1"/>
  <c r="H62" i="26"/>
  <c r="H68" i="26" s="1"/>
  <c r="H64" i="26"/>
  <c r="I51" i="21"/>
  <c r="I53" i="21" s="1"/>
  <c r="H51" i="21"/>
  <c r="H53" i="21" s="1"/>
  <c r="J67" i="26"/>
  <c r="K66" i="26" l="1"/>
  <c r="K67" i="26"/>
  <c r="I68" i="26"/>
  <c r="I66" i="26"/>
  <c r="H67" i="26"/>
  <c r="H66"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<sst xmlns="http://schemas.openxmlformats.org/spreadsheetml/2006/main" count="537" uniqueCount="471">
  <si>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</si>
  <si>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</si>
  <si>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</si>
  <si>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</si>
  <si>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</si>
  <si>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</si>
  <si>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</si>
  <si>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</si>
  <si>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</si>
  <si>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</si>
  <si>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</si>
  <si>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</si>
  <si>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</si>
  <si>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</si>
  <si>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</si>
  <si>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</si>
  <si>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</si>
  <si>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</si>
  <si>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</si>
  <si>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</si>
  <si>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</si>
  <si>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</si>
  <si>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</si>
  <si>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</si>
  <si>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</si>
  <si>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</si>
  <si>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</si>
  <si>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</si>
  <si>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</si>
  <si>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</si>
  <si>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</si>
  <si>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</si>
  <si>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</si>
  <si>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</si>
  <si>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</si>
  <si>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</si>
  <si>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</si>
  <si>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</si>
  <si>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</si>
  <si>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</si>
  <si>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</si>
  <si>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</si>
  <si>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</si>
  <si>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</si>
  <si>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</si>
  <si>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</si>
  <si>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</si>
  <si>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</si>
  <si>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</si>
  <si>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</si>
  <si>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</si>
  <si>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</si>
  <si>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</si>
  <si>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</si>
  <si>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</si>
  <si>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</si>
  <si>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</si>
  <si>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</si>
  <si>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</si>
  <si>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</si>
  <si>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</si>
  <si>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</si>
  <si>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</si>
  <si>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</si>
  <si>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</si>
  <si>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</si>
  <si>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</si>
  <si>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</si>
  <si>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</si>
  <si>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</si>
  <si>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</si>
  <si>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</si>
  <si>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</si>
  <si>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</si>
  <si>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</si>
  <si>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</si>
  <si>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</si>
  <si>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</si>
  <si>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</si>
  <si>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</si>
  <si>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</si>
  <si>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</si>
  <si>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</si>
  <si>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</si>
  <si>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</si>
  <si>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</si>
  <si>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</si>
  <si>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</si>
  <si>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</si>
  <si>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</si>
  <si>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</si>
  <si>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</si>
  <si>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</si>
  <si>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</si>
  <si>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</si>
  <si>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</si>
  <si>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</si>
  <si>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</si>
  <si>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</si>
  <si>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</si>
  <si>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</si>
  <si>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</si>
  <si>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</si>
  <si>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</si>
  <si>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</si>
  <si>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</si>
  <si>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</si>
  <si>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</si>
  <si>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</si>
  <si>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</si>
  <si>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</si>
  <si>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</si>
  <si>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</si>
  <si>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</si>
  <si>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</si>
  <si>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</si>
  <si>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</si>
  <si>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</si>
  <si>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</si>
  <si>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</si>
  <si>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</si>
  <si>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</si>
  <si>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</si>
  <si>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</si>
  <si>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</si>
  <si>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</si>
  <si>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</si>
  <si>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</si>
  <si>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</si>
  <si>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</si>
  <si>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</si>
  <si>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</si>
  <si>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</si>
  <si>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</si>
  <si>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</si>
  <si>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</si>
  <si>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</si>
  <si>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</si>
  <si>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</si>
  <si>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</si>
  <si>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</si>
  <si>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</si>
  <si>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</si>
  <si>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</si>
  <si>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</si>
  <si>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</si>
  <si>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</si>
  <si>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</si>
  <si>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</si>
  <si>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</si>
  <si>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</si>
  <si>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</si>
  <si>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</si>
  <si>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</si>
  <si>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</si>
  <si>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</si>
  <si>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</si>
  <si>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</si>
  <si>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</si>
  <si>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</si>
  <si>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</si>
  <si>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</si>
  <si>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</si>
  <si>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</si>
  <si>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</si>
  <si>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</si>
  <si>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</si>
  <si>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</si>
  <si>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</si>
  <si>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</si>
  <si>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</si>
  <si>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</si>
  <si>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</si>
  <si>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</si>
  <si>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</si>
  <si>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</si>
  <si>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</si>
  <si>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</si>
  <si>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</si>
  <si>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</si>
  <si>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</si>
  <si>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</si>
  <si>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</si>
  <si>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</si>
  <si>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</si>
  <si>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</si>
  <si>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</si>
  <si>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</si>
  <si>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</si>
  <si>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</si>
  <si>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</si>
  <si>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</si>
  <si>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</si>
  <si>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</si>
  <si>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</si>
  <si>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</si>
  <si>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</si>
  <si>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</si>
  <si>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</si>
  <si>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</si>
  <si>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</si>
  <si>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</si>
  <si>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</si>
  <si>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</si>
  <si>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</si>
  <si>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</si>
  <si>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</si>
  <si>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</si>
  <si>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</si>
  <si>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</si>
  <si>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</si>
  <si>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</si>
  <si>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</si>
  <si>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</si>
  <si>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</si>
  <si>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</si>
  <si>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</si>
  <si>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</si>
  <si>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</si>
  <si>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</si>
  <si>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</si>
  <si>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</si>
  <si>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</si>
  <si>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</si>
  <si>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</si>
  <si>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</si>
  <si>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</si>
  <si>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</si>
  <si>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</si>
  <si>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</si>
  <si>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</si>
  <si>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</si>
  <si>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</si>
  <si>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</si>
  <si>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</si>
  <si>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</si>
  <si>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</si>
  <si>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</si>
  <si>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</si>
  <si>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</si>
  <si>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</si>
  <si>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</si>
  <si>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</si>
  <si>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</si>
  <si>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</si>
  <si>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</si>
  <si>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</si>
  <si>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</si>
  <si>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</si>
  <si>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</si>
  <si>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</si>
  <si>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</si>
  <si>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</si>
  <si>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</si>
  <si>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</si>
  <si>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</si>
  <si>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</si>
  <si>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</si>
  <si>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</si>
  <si>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</si>
  <si>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</si>
  <si>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</si>
  <si>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</si>
  <si>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</si>
  <si>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</si>
  <si>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</si>
  <si>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</si>
  <si>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</si>
  <si>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</si>
  <si>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</si>
  <si>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</si>
  <si>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</si>
  <si>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</si>
  <si>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</si>
  <si>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</si>
  <si>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</si>
  <si>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</si>
  <si>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</si>
  <si>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</si>
  <si>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</si>
  <si>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</si>
  <si>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</si>
  <si>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</si>
  <si>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</si>
  <si>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</si>
  <si>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</si>
  <si>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</si>
  <si>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</si>
  <si>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</si>
  <si>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</si>
  <si>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</si>
  <si>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</si>
  <si>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</si>
  <si>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</si>
  <si>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</si>
  <si>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</si>
  <si>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</si>
  <si>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</si>
  <si>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</si>
  <si>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</si>
  <si>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</si>
  <si>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</si>
  <si>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</si>
  <si>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</si>
  <si>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</si>
  <si>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</si>
  <si>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</si>
  <si>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</si>
  <si>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</si>
  <si>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</si>
  <si>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</si>
  <si>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</si>
  <si>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</si>
  <si>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</si>
  <si>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</si>
  <si>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</si>
  <si>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</si>
  <si>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</si>
  <si>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</si>
  <si>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</si>
  <si>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</si>
  <si>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</si>
  <si>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</si>
  <si>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</si>
  <si>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</si>
  <si>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</si>
  <si>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</si>
  <si>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</si>
  <si>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</si>
  <si>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</si>
  <si>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</si>
  <si>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</si>
  <si>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</si>
  <si>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</si>
  <si>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</si>
  <si>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</si>
  <si>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</si>
  <si>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</si>
  <si>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</si>
  <si>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</si>
  <si>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</si>
  <si>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</si>
  <si>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</si>
  <si>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</si>
  <si>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</si>
  <si>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</si>
  <si>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</si>
  <si>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</si>
  <si>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</si>
  <si>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</si>
  <si>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</si>
  <si>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</si>
  <si>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</si>
  <si>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</si>
  <si>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</si>
  <si>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</si>
  <si>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</si>
  <si>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</si>
  <si>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</si>
  <si>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</si>
  <si>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</si>
  <si>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</si>
  <si>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</si>
  <si>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</si>
  <si>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</si>
  <si>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</si>
  <si>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</si>
  <si>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</si>
  <si>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</si>
  <si>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</si>
  <si>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</si>
  <si>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</si>
  <si>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</si>
  <si>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</si>
  <si>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</si>
  <si>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</si>
  <si>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</si>
  <si>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</si>
  <si>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</si>
  <si>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</si>
  <si>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</si>
  <si>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</si>
  <si>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</si>
  <si>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</si>
  <si>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</si>
  <si>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</si>
  <si>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</si>
  <si>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</si>
  <si>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</si>
  <si>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</si>
  <si>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</si>
  <si>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</si>
  <si>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</si>
  <si>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</si>
  <si>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</si>
  <si>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</si>
  <si>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</si>
  <si>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</si>
  <si>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</si>
  <si>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</si>
  <si>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</si>
  <si>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</si>
  <si>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</si>
  <si>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</si>
  <si>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</si>
  <si>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</si>
  <si>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</si>
  <si>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</si>
  <si>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</si>
  <si>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</si>
  <si>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</si>
  <si>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</si>
  <si>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</si>
  <si>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</si>
  <si>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</si>
  <si>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</si>
  <si>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</si>
  <si>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</si>
  <si>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</si>
  <si>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</si>
  <si>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</si>
  <si>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</si>
  <si>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</si>
  <si>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</si>
  <si>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</si>
  <si>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</si>
  <si>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</si>
  <si>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</si>
  <si>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</si>
  <si>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</si>
  <si>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</si>
  <si>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</si>
  <si>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</si>
  <si>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</si>
  <si>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</si>
  <si>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</si>
  <si>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</si>
  <si>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</si>
  <si>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</si>
  <si>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</si>
  <si>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</si>
  <si>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</si>
  <si>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</si>
  <si>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</si>
  <si>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</si>
  <si>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</si>
  <si>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</si>
  <si>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</si>
  <si>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</si>
  <si>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MEDORA HOTELI I LJETOVALIŠTA d.d.</t>
  </si>
  <si>
    <t>HR</t>
  </si>
  <si>
    <t>03324842</t>
  </si>
  <si>
    <t>060008652</t>
  </si>
  <si>
    <t>90637704245</t>
  </si>
  <si>
    <t>3157002LOV8L7ILA0941</t>
  </si>
  <si>
    <t>MEDORA HOTELI I LJETOVALIŠTA d.d.</t>
  </si>
  <si>
    <t>PODGORA</t>
  </si>
  <si>
    <t>MRKUŠIĆA DVORI 2</t>
  </si>
  <si>
    <t>info@medorahotels.com</t>
  </si>
  <si>
    <t>ATF Savjetovanje d.o.o.</t>
  </si>
  <si>
    <t>Sesar Davor</t>
  </si>
  <si>
    <t>+38513758142</t>
  </si>
  <si>
    <t>info@atf-consulting.hr</t>
  </si>
  <si>
    <t>Russell Bedford Croatia - Revizija d.o.o.</t>
  </si>
  <si>
    <t>Paško Anić-Antić</t>
  </si>
  <si>
    <t>2416</t>
  </si>
  <si>
    <t>www.medorahotels.com/hr</t>
  </si>
  <si>
    <t xml:space="preserve">stanje na dan 30.06.2022 </t>
  </si>
  <si>
    <t>u razdoblju 01.01.2022 do 30.06.2022</t>
  </si>
  <si>
    <t>u razdoblju 01.01.2022. do 30.06.2022.</t>
  </si>
  <si>
    <t xml:space="preserve">BILJEŠKE UZ FINANCIJSKE IZVJEŠTAJE - TFI
(koji se sastavljaju za tromjesečna razdoblja)
Naziv izdavatelja:   MEDORA HOTELI I LJETOVALIŠTA d.d.
OIB:  90637704245
Izvještajno razdoblje: 01.01.2022. do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</si>
</sst>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N8" sqref="N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v>44742</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451</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452</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453</v>
      </c>
      <c r="D15" s="146"/>
      <c r="E15" s="163"/>
      <c r="F15" s="164"/>
      <c r="G15" s="73" t="s">
        <v>335</v>
      </c>
      <c r="H15" s="155" t="s">
        <v>454</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465</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21327</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466</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184</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343</v>
      </c>
      <c r="D50" s="156"/>
      <c r="E50" s="181" t="s">
        <v>345</v>
      </c>
      <c r="F50" s="182"/>
      <c r="G50" s="160" t="s">
        <v>459</v>
      </c>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462</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t="s">
        <v>463</v>
      </c>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t="s">
        <v>464</v>
      </c>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3" zoomScaleNormal="100" zoomScaleSheetLayoutView="100" workbookViewId="0">
      <selection activeCell="I14" sqref="I1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467</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379074619</v>
      </c>
      <c r="I9" s="23">
        <f>I10+I17+I27+I38+I43</f>
        <v>377844893</v>
      </c>
    </row>
    <row r="10" spans="1:9" ht="12.75" customHeight="1" x14ac:dyDescent="0.2">
      <c r="A10" s="190" t="s">
        <v>5</v>
      </c>
      <c r="B10" s="190"/>
      <c r="C10" s="190"/>
      <c r="D10" s="190"/>
      <c r="E10" s="190"/>
      <c r="F10" s="190"/>
      <c r="G10" s="15">
        <v>3</v>
      </c>
      <c r="H10" s="23">
        <f>H11+H12+H13+H14+H15+H16</f>
        <v>5532812</v>
      </c>
      <c r="I10" s="23">
        <f>I11+I12+I13+I14+I15+I16</f>
        <v>5330762</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5532812</v>
      </c>
      <c r="I12" s="22">
        <v>5330762</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372002486</v>
      </c>
      <c r="I17" s="23">
        <f>I18+I19+I20+I21+I22+I23+I24+I25+I26</f>
        <v>372313129</v>
      </c>
    </row>
    <row r="18" spans="1:9" ht="12.75" customHeight="1" x14ac:dyDescent="0.2">
      <c r="A18" s="189" t="s">
        <v>13</v>
      </c>
      <c r="B18" s="189"/>
      <c r="C18" s="189"/>
      <c r="D18" s="189"/>
      <c r="E18" s="189"/>
      <c r="F18" s="189"/>
      <c r="G18" s="14">
        <v>11</v>
      </c>
      <c r="H18" s="22">
        <v>79853764</v>
      </c>
      <c r="I18" s="22">
        <v>79853764</v>
      </c>
    </row>
    <row r="19" spans="1:9" ht="12.75" customHeight="1" x14ac:dyDescent="0.2">
      <c r="A19" s="189" t="s">
        <v>14</v>
      </c>
      <c r="B19" s="189"/>
      <c r="C19" s="189"/>
      <c r="D19" s="189"/>
      <c r="E19" s="189"/>
      <c r="F19" s="189"/>
      <c r="G19" s="14">
        <v>12</v>
      </c>
      <c r="H19" s="22">
        <v>276920882</v>
      </c>
      <c r="I19" s="22">
        <v>275588913</v>
      </c>
    </row>
    <row r="20" spans="1:9" ht="12.75" customHeight="1" x14ac:dyDescent="0.2">
      <c r="A20" s="189" t="s">
        <v>15</v>
      </c>
      <c r="B20" s="189"/>
      <c r="C20" s="189"/>
      <c r="D20" s="189"/>
      <c r="E20" s="189"/>
      <c r="F20" s="189"/>
      <c r="G20" s="14">
        <v>13</v>
      </c>
      <c r="H20" s="22">
        <v>10297601</v>
      </c>
      <c r="I20" s="22">
        <v>12021294</v>
      </c>
    </row>
    <row r="21" spans="1:9" ht="12.75" customHeight="1" x14ac:dyDescent="0.2">
      <c r="A21" s="189" t="s">
        <v>16</v>
      </c>
      <c r="B21" s="189"/>
      <c r="C21" s="189"/>
      <c r="D21" s="189"/>
      <c r="E21" s="189"/>
      <c r="F21" s="189"/>
      <c r="G21" s="14">
        <v>14</v>
      </c>
      <c r="H21" s="22">
        <v>3532715</v>
      </c>
      <c r="I21" s="22">
        <v>3451348</v>
      </c>
    </row>
    <row r="22" spans="1:9" ht="12.75" customHeight="1" x14ac:dyDescent="0.2">
      <c r="A22" s="189" t="s">
        <v>17</v>
      </c>
      <c r="B22" s="189"/>
      <c r="C22" s="189"/>
      <c r="D22" s="189"/>
      <c r="E22" s="189"/>
      <c r="F22" s="189"/>
      <c r="G22" s="14">
        <v>15</v>
      </c>
      <c r="H22" s="22">
        <v>258455</v>
      </c>
      <c r="I22" s="22">
        <v>236112</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1136511</v>
      </c>
      <c r="I24" s="22">
        <v>1159140</v>
      </c>
    </row>
    <row r="25" spans="1:9" ht="12.75" customHeight="1" x14ac:dyDescent="0.2">
      <c r="A25" s="189" t="s">
        <v>20</v>
      </c>
      <c r="B25" s="189"/>
      <c r="C25" s="189"/>
      <c r="D25" s="189"/>
      <c r="E25" s="189"/>
      <c r="F25" s="189"/>
      <c r="G25" s="14">
        <v>18</v>
      </c>
      <c r="H25" s="22">
        <v>2558</v>
      </c>
      <c r="I25" s="22">
        <v>2558</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1539321</v>
      </c>
      <c r="I27" s="23">
        <f>SUM(I28:I37)</f>
        <v>201002</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112600</v>
      </c>
      <c r="I31" s="22">
        <v>112600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1426721</v>
      </c>
      <c r="I35" s="22">
        <v>88402</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16678395</v>
      </c>
      <c r="I44" s="23">
        <f>I45+I53+I60+I70</f>
        <v>14600830</v>
      </c>
    </row>
    <row r="45" spans="1:9" ht="12.75" customHeight="1" x14ac:dyDescent="0.2">
      <c r="A45" s="190" t="s">
        <v>39</v>
      </c>
      <c r="B45" s="190"/>
      <c r="C45" s="190"/>
      <c r="D45" s="190"/>
      <c r="E45" s="190"/>
      <c r="F45" s="190"/>
      <c r="G45" s="15">
        <v>38</v>
      </c>
      <c r="H45" s="23">
        <f>SUM(H46:H52)</f>
        <v>662345</v>
      </c>
      <c r="I45" s="23">
        <f>SUM(I46:I52)</f>
        <v>2638175</v>
      </c>
    </row>
    <row r="46" spans="1:9" ht="12.75" customHeight="1" x14ac:dyDescent="0.2">
      <c r="A46" s="189" t="s">
        <v>40</v>
      </c>
      <c r="B46" s="189"/>
      <c r="C46" s="189"/>
      <c r="D46" s="189"/>
      <c r="E46" s="189"/>
      <c r="F46" s="189"/>
      <c r="G46" s="14">
        <v>39</v>
      </c>
      <c r="H46" s="22">
        <v>662345</v>
      </c>
      <c r="I46" s="22">
        <v>2638175</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3012142</v>
      </c>
      <c r="I53" s="23">
        <f>SUM(I54:I59)</f>
        <v>9140353</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901800</v>
      </c>
      <c r="I56" s="22">
        <v>7017980</v>
      </c>
    </row>
    <row r="57" spans="1:9" ht="12.75" customHeight="1" x14ac:dyDescent="0.2">
      <c r="A57" s="189" t="s">
        <v>51</v>
      </c>
      <c r="B57" s="189"/>
      <c r="C57" s="189"/>
      <c r="D57" s="189"/>
      <c r="E57" s="189"/>
      <c r="F57" s="189"/>
      <c r="G57" s="14">
        <v>50</v>
      </c>
      <c r="H57" s="22">
        <v>130505</v>
      </c>
      <c r="I57" s="22">
        <v>150485</v>
      </c>
    </row>
    <row r="58" spans="1:9" ht="12.75" customHeight="1" x14ac:dyDescent="0.2">
      <c r="A58" s="189" t="s">
        <v>52</v>
      </c>
      <c r="B58" s="189"/>
      <c r="C58" s="189"/>
      <c r="D58" s="189"/>
      <c r="E58" s="189"/>
      <c r="F58" s="189"/>
      <c r="G58" s="14">
        <v>51</v>
      </c>
      <c r="H58" s="22">
        <v>530533</v>
      </c>
      <c r="I58" s="22">
        <v>999735</v>
      </c>
    </row>
    <row r="59" spans="1:9" ht="12.75" customHeight="1" x14ac:dyDescent="0.2">
      <c r="A59" s="189" t="s">
        <v>53</v>
      </c>
      <c r="B59" s="189"/>
      <c r="C59" s="189"/>
      <c r="D59" s="189"/>
      <c r="E59" s="189"/>
      <c r="F59" s="189"/>
      <c r="G59" s="14">
        <v>52</v>
      </c>
      <c r="H59" s="22">
        <v>1449304</v>
      </c>
      <c r="I59" s="22">
        <v>972153</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13003908</v>
      </c>
      <c r="I70" s="22">
        <v>2822302</v>
      </c>
    </row>
    <row r="71" spans="1:9" ht="12.75" customHeight="1" x14ac:dyDescent="0.2">
      <c r="A71" s="206" t="s">
        <v>58</v>
      </c>
      <c r="B71" s="206"/>
      <c r="C71" s="206"/>
      <c r="D71" s="206"/>
      <c r="E71" s="206"/>
      <c r="F71" s="206"/>
      <c r="G71" s="14">
        <v>64</v>
      </c>
      <c r="H71" s="22">
        <v>2193905</v>
      </c>
      <c r="I71" s="22">
        <v>267380</v>
      </c>
    </row>
    <row r="72" spans="1:9" ht="12.75" customHeight="1" x14ac:dyDescent="0.2">
      <c r="A72" s="191" t="s">
        <v>305</v>
      </c>
      <c r="B72" s="191"/>
      <c r="C72" s="191"/>
      <c r="D72" s="191"/>
      <c r="E72" s="191"/>
      <c r="F72" s="191"/>
      <c r="G72" s="15">
        <v>65</v>
      </c>
      <c r="H72" s="23">
        <f>H8+H9+H44+H71</f>
        <v>397946919</v>
      </c>
      <c r="I72" s="23">
        <f>I8+I9+I44+I71</f>
        <v>392713103</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218681605</v>
      </c>
      <c r="I75" s="102">
        <f>I76+I77+I78+I84+I85+I91+I94+I97</f>
        <v>211109711</v>
      </c>
    </row>
    <row r="76" spans="1:9" ht="12.75" customHeight="1" x14ac:dyDescent="0.2">
      <c r="A76" s="189" t="s">
        <v>61</v>
      </c>
      <c r="B76" s="189"/>
      <c r="C76" s="189"/>
      <c r="D76" s="189"/>
      <c r="E76" s="189"/>
      <c r="F76" s="189"/>
      <c r="G76" s="14">
        <v>68</v>
      </c>
      <c r="H76" s="22">
        <v>78962500</v>
      </c>
      <c r="I76" s="22">
        <v>78962500</v>
      </c>
    </row>
    <row r="77" spans="1:9" ht="12.75" customHeight="1" x14ac:dyDescent="0.2">
      <c r="A77" s="189" t="s">
        <v>62</v>
      </c>
      <c r="B77" s="189"/>
      <c r="C77" s="189"/>
      <c r="D77" s="189"/>
      <c r="E77" s="189"/>
      <c r="F77" s="189"/>
      <c r="G77" s="14">
        <v>69</v>
      </c>
      <c r="H77" s="22">
        <v>12350916</v>
      </c>
      <c r="I77" s="22">
        <v>12350916</v>
      </c>
    </row>
    <row r="78" spans="1:9" ht="12.75" customHeight="1" x14ac:dyDescent="0.2">
      <c r="A78" s="190" t="s">
        <v>63</v>
      </c>
      <c r="B78" s="190"/>
      <c r="C78" s="190"/>
      <c r="D78" s="190"/>
      <c r="E78" s="190"/>
      <c r="F78" s="190"/>
      <c r="G78" s="15">
        <v>70</v>
      </c>
      <c r="H78" s="102">
        <f>SUM(H79:H83)</f>
        <v>2633125</v>
      </c>
      <c r="I78" s="102">
        <f>SUM(I79:I83)</f>
        <v>2633125</v>
      </c>
    </row>
    <row r="79" spans="1:9" ht="12.75" customHeight="1" x14ac:dyDescent="0.2">
      <c r="A79" s="189" t="s">
        <v>64</v>
      </c>
      <c r="B79" s="189"/>
      <c r="C79" s="189"/>
      <c r="D79" s="189"/>
      <c r="E79" s="189"/>
      <c r="F79" s="189"/>
      <c r="G79" s="14">
        <v>71</v>
      </c>
      <c r="H79" s="22">
        <v>2633125</v>
      </c>
      <c r="I79" s="22">
        <v>2633125</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106489922</v>
      </c>
      <c r="I84" s="96">
        <v>106489922</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12825836</v>
      </c>
      <c r="I91" s="23">
        <f>I92-I93</f>
        <v>18245142</v>
      </c>
    </row>
    <row r="92" spans="1:9" ht="12.75" customHeight="1" x14ac:dyDescent="0.2">
      <c r="A92" s="189" t="s">
        <v>72</v>
      </c>
      <c r="B92" s="189"/>
      <c r="C92" s="189"/>
      <c r="D92" s="189"/>
      <c r="E92" s="189"/>
      <c r="F92" s="189"/>
      <c r="G92" s="14">
        <v>84</v>
      </c>
      <c r="H92" s="22">
        <v>12825836</v>
      </c>
      <c r="I92" s="22">
        <v>18245142</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5419306</v>
      </c>
      <c r="I94" s="23">
        <f>I95-I96</f>
        <v>-7571894</v>
      </c>
    </row>
    <row r="95" spans="1:9" ht="12.75" customHeight="1" x14ac:dyDescent="0.2">
      <c r="A95" s="189" t="s">
        <v>74</v>
      </c>
      <c r="B95" s="189"/>
      <c r="C95" s="189"/>
      <c r="D95" s="189"/>
      <c r="E95" s="189"/>
      <c r="F95" s="189"/>
      <c r="G95" s="14">
        <v>87</v>
      </c>
      <c r="H95" s="22">
        <v>5419306</v>
      </c>
      <c r="I95" s="22">
        <v>0</v>
      </c>
    </row>
    <row r="96" spans="1:9" ht="12.75" customHeight="1" x14ac:dyDescent="0.2">
      <c r="A96" s="189" t="s">
        <v>75</v>
      </c>
      <c r="B96" s="189"/>
      <c r="C96" s="189"/>
      <c r="D96" s="189"/>
      <c r="E96" s="189"/>
      <c r="F96" s="189"/>
      <c r="G96" s="14">
        <v>88</v>
      </c>
      <c r="H96" s="22">
        <v>0</v>
      </c>
      <c r="I96" s="22">
        <v>7571894</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146868310</v>
      </c>
      <c r="I105" s="23">
        <f>SUM(I106:I116)</f>
        <v>147343001</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15378472</v>
      </c>
      <c r="I110" s="22">
        <v>15711116</v>
      </c>
    </row>
    <row r="111" spans="1:9" ht="12.75" customHeight="1" x14ac:dyDescent="0.2">
      <c r="A111" s="189" t="s">
        <v>88</v>
      </c>
      <c r="B111" s="189"/>
      <c r="C111" s="189"/>
      <c r="D111" s="189"/>
      <c r="E111" s="189"/>
      <c r="F111" s="189"/>
      <c r="G111" s="14">
        <v>103</v>
      </c>
      <c r="H111" s="22">
        <v>108114001</v>
      </c>
      <c r="I111" s="22">
        <v>108256048</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23375837</v>
      </c>
      <c r="I116" s="22">
        <v>23375837</v>
      </c>
    </row>
    <row r="117" spans="1:9" ht="12.75" customHeight="1" x14ac:dyDescent="0.2">
      <c r="A117" s="191" t="s">
        <v>358</v>
      </c>
      <c r="B117" s="191"/>
      <c r="C117" s="191"/>
      <c r="D117" s="191"/>
      <c r="E117" s="191"/>
      <c r="F117" s="191"/>
      <c r="G117" s="15">
        <v>109</v>
      </c>
      <c r="H117" s="23">
        <f>SUM(H118:H131)</f>
        <v>23681433</v>
      </c>
      <c r="I117" s="23">
        <f>SUM(I118:I131)</f>
        <v>25459447</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18808368</v>
      </c>
      <c r="I123" s="22">
        <v>12214061</v>
      </c>
    </row>
    <row r="124" spans="1:9" ht="12.75" customHeight="1" x14ac:dyDescent="0.2">
      <c r="A124" s="189" t="s">
        <v>89</v>
      </c>
      <c r="B124" s="189"/>
      <c r="C124" s="189"/>
      <c r="D124" s="189"/>
      <c r="E124" s="189"/>
      <c r="F124" s="189"/>
      <c r="G124" s="14">
        <v>116</v>
      </c>
      <c r="H124" s="22">
        <v>912222</v>
      </c>
      <c r="I124" s="22">
        <v>4209204</v>
      </c>
    </row>
    <row r="125" spans="1:9" ht="12.75" customHeight="1" x14ac:dyDescent="0.2">
      <c r="A125" s="189" t="s">
        <v>90</v>
      </c>
      <c r="B125" s="189"/>
      <c r="C125" s="189"/>
      <c r="D125" s="189"/>
      <c r="E125" s="189"/>
      <c r="F125" s="189"/>
      <c r="G125" s="14">
        <v>117</v>
      </c>
      <c r="H125" s="22">
        <v>3127287</v>
      </c>
      <c r="I125" s="22">
        <v>4596975</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546999</v>
      </c>
      <c r="I127" s="22">
        <v>1243323</v>
      </c>
    </row>
    <row r="128" spans="1:9" x14ac:dyDescent="0.2">
      <c r="A128" s="189" t="s">
        <v>95</v>
      </c>
      <c r="B128" s="189"/>
      <c r="C128" s="189"/>
      <c r="D128" s="189"/>
      <c r="E128" s="189"/>
      <c r="F128" s="189"/>
      <c r="G128" s="14">
        <v>120</v>
      </c>
      <c r="H128" s="22">
        <v>274757</v>
      </c>
      <c r="I128" s="22">
        <v>2545735</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11800</v>
      </c>
      <c r="I131" s="22">
        <v>650149</v>
      </c>
    </row>
    <row r="132" spans="1:9" ht="22.15" customHeight="1" x14ac:dyDescent="0.2">
      <c r="A132" s="206" t="s">
        <v>99</v>
      </c>
      <c r="B132" s="206"/>
      <c r="C132" s="206"/>
      <c r="D132" s="206"/>
      <c r="E132" s="206"/>
      <c r="F132" s="206"/>
      <c r="G132" s="14">
        <v>124</v>
      </c>
      <c r="H132" s="22">
        <v>8715571</v>
      </c>
      <c r="I132" s="22">
        <v>8800944</v>
      </c>
    </row>
    <row r="133" spans="1:9" ht="12.75" customHeight="1" x14ac:dyDescent="0.2">
      <c r="A133" s="191" t="s">
        <v>359</v>
      </c>
      <c r="B133" s="191"/>
      <c r="C133" s="191"/>
      <c r="D133" s="191"/>
      <c r="E133" s="191"/>
      <c r="F133" s="191"/>
      <c r="G133" s="15">
        <v>125</v>
      </c>
      <c r="H133" s="23">
        <f>H75+H98+H105+H117+H132</f>
        <v>397946919</v>
      </c>
      <c r="I133" s="23">
        <f>I75+I98+I105+I117+I132</f>
        <v>392713103</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D52" zoomScale="110" zoomScaleNormal="70" zoomScaleSheetLayoutView="110" workbookViewId="0">
      <selection activeCell="J13" sqref="J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468</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9350745</v>
      </c>
      <c r="I8" s="107">
        <f>SUM(I9:I13)</f>
        <v>8131034</v>
      </c>
      <c r="J8" s="107">
        <f>SUM(J9:J13)</f>
        <v>18459232</v>
      </c>
      <c r="K8" s="107">
        <f>SUM(K9:K13)</f>
        <v>18392279</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6908884</v>
      </c>
      <c r="I10" s="108">
        <v>6908884</v>
      </c>
      <c r="J10" s="108">
        <v>18288292</v>
      </c>
      <c r="K10" s="108">
        <v>18288292</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2441861</v>
      </c>
      <c r="I13" s="108">
        <v>1222150</v>
      </c>
      <c r="J13" s="108">
        <v>170940</v>
      </c>
      <c r="K13" s="108">
        <v>103987</v>
      </c>
    </row>
    <row r="14" spans="1:11" ht="12.75" customHeight="1" x14ac:dyDescent="0.2">
      <c r="A14" s="224" t="s">
        <v>361</v>
      </c>
      <c r="B14" s="224"/>
      <c r="C14" s="224"/>
      <c r="D14" s="224"/>
      <c r="E14" s="224"/>
      <c r="F14" s="224"/>
      <c r="G14" s="15">
        <v>7</v>
      </c>
      <c r="H14" s="107">
        <f>H15+H16+H20+H24+H25+H26+H29+H36</f>
        <v>17433995</v>
      </c>
      <c r="I14" s="107">
        <f>I15+I16+I20+I24+I25+I26+I29+I36</f>
        <v>10937694</v>
      </c>
      <c r="J14" s="107">
        <f>J15+J16+J20+J24+J25+J26+J29+J36</f>
        <v>23638415</v>
      </c>
      <c r="K14" s="107">
        <f>K15+K16+K20+K24+K25+K26+K29+K36</f>
        <v>16578591</v>
      </c>
    </row>
    <row r="15" spans="1:11" ht="12.75" customHeight="1" x14ac:dyDescent="0.2">
      <c r="A15" s="189" t="s">
        <v>104</v>
      </c>
      <c r="B15" s="189"/>
      <c r="C15" s="189"/>
      <c r="D15" s="189"/>
      <c r="E15" s="189"/>
      <c r="F15" s="189"/>
      <c r="G15" s="14">
        <v>8</v>
      </c>
      <c r="H15" s="108">
        <f>I15</f>
        <v>0</v>
      </c>
      <c r="I15" s="108">
        <v>0</v>
      </c>
      <c r="J15" s="108">
        <v>0</v>
      </c>
      <c r="K15" s="108">
        <f>J15</f>
        <v>0</v>
      </c>
    </row>
    <row r="16" spans="1:11" ht="12.75" customHeight="1" x14ac:dyDescent="0.2">
      <c r="A16" s="190" t="s">
        <v>441</v>
      </c>
      <c r="B16" s="190"/>
      <c r="C16" s="190"/>
      <c r="D16" s="190"/>
      <c r="E16" s="190"/>
      <c r="F16" s="190"/>
      <c r="G16" s="15">
        <v>9</v>
      </c>
      <c r="H16" s="107">
        <f>SUM(H17:H19)</f>
        <v>6585086</v>
      </c>
      <c r="I16" s="107">
        <f>SUM(I17:I19)</f>
        <v>5194247</v>
      </c>
      <c r="J16" s="107">
        <f>SUM(J17:J19)</f>
        <v>10515435</v>
      </c>
      <c r="K16" s="107">
        <f>SUM(K17:K19)</f>
        <v>8766370</v>
      </c>
    </row>
    <row r="17" spans="1:11" ht="12.75" customHeight="1" x14ac:dyDescent="0.2">
      <c r="A17" s="225" t="s">
        <v>120</v>
      </c>
      <c r="B17" s="225"/>
      <c r="C17" s="225"/>
      <c r="D17" s="225"/>
      <c r="E17" s="225"/>
      <c r="F17" s="225"/>
      <c r="G17" s="14">
        <v>10</v>
      </c>
      <c r="H17" s="108">
        <v>2566077</v>
      </c>
      <c r="I17" s="108">
        <v>2136346</v>
      </c>
      <c r="J17" s="108">
        <v>4512464</v>
      </c>
      <c r="K17" s="108">
        <v>4143745</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4019009</v>
      </c>
      <c r="I19" s="108">
        <v>3057901</v>
      </c>
      <c r="J19" s="108">
        <v>6002971</v>
      </c>
      <c r="K19" s="108">
        <v>4622625</v>
      </c>
    </row>
    <row r="20" spans="1:11" ht="12.75" customHeight="1" x14ac:dyDescent="0.2">
      <c r="A20" s="190" t="s">
        <v>442</v>
      </c>
      <c r="B20" s="190"/>
      <c r="C20" s="190"/>
      <c r="D20" s="190"/>
      <c r="E20" s="190"/>
      <c r="F20" s="190"/>
      <c r="G20" s="15">
        <v>13</v>
      </c>
      <c r="H20" s="107">
        <f>SUM(H21:H23)</f>
        <v>5409502</v>
      </c>
      <c r="I20" s="107">
        <f>SUM(I21:I23)</f>
        <v>3039301</v>
      </c>
      <c r="J20" s="107">
        <f>SUM(J21:J23)</f>
        <v>7073445</v>
      </c>
      <c r="K20" s="107">
        <f>SUM(K21:K23)</f>
        <v>4580239</v>
      </c>
    </row>
    <row r="21" spans="1:11" ht="12.75" customHeight="1" x14ac:dyDescent="0.2">
      <c r="A21" s="225" t="s">
        <v>105</v>
      </c>
      <c r="B21" s="225"/>
      <c r="C21" s="225"/>
      <c r="D21" s="225"/>
      <c r="E21" s="225"/>
      <c r="F21" s="225"/>
      <c r="G21" s="14">
        <v>14</v>
      </c>
      <c r="H21" s="108">
        <v>3530061</v>
      </c>
      <c r="I21" s="108">
        <v>1991780</v>
      </c>
      <c r="J21" s="108">
        <v>4521013</v>
      </c>
      <c r="K21" s="108">
        <v>2898754</v>
      </c>
    </row>
    <row r="22" spans="1:11" ht="12.75" customHeight="1" x14ac:dyDescent="0.2">
      <c r="A22" s="225" t="s">
        <v>106</v>
      </c>
      <c r="B22" s="225"/>
      <c r="C22" s="225"/>
      <c r="D22" s="225"/>
      <c r="E22" s="225"/>
      <c r="F22" s="225"/>
      <c r="G22" s="14">
        <v>15</v>
      </c>
      <c r="H22" s="108">
        <v>1160340</v>
      </c>
      <c r="I22" s="108">
        <v>663910</v>
      </c>
      <c r="J22" s="108">
        <v>1630358</v>
      </c>
      <c r="K22" s="108">
        <v>1077800</v>
      </c>
    </row>
    <row r="23" spans="1:11" ht="12.75" customHeight="1" x14ac:dyDescent="0.2">
      <c r="A23" s="225" t="s">
        <v>107</v>
      </c>
      <c r="B23" s="225"/>
      <c r="C23" s="225"/>
      <c r="D23" s="225"/>
      <c r="E23" s="225"/>
      <c r="F23" s="225"/>
      <c r="G23" s="14">
        <v>16</v>
      </c>
      <c r="H23" s="108">
        <v>719101</v>
      </c>
      <c r="I23" s="108">
        <v>383611</v>
      </c>
      <c r="J23" s="108">
        <v>922074</v>
      </c>
      <c r="K23" s="108">
        <v>603685</v>
      </c>
    </row>
    <row r="24" spans="1:11" ht="12.75" customHeight="1" x14ac:dyDescent="0.2">
      <c r="A24" s="189" t="s">
        <v>108</v>
      </c>
      <c r="B24" s="189"/>
      <c r="C24" s="189"/>
      <c r="D24" s="189"/>
      <c r="E24" s="189"/>
      <c r="F24" s="189"/>
      <c r="G24" s="14">
        <v>17</v>
      </c>
      <c r="H24" s="108">
        <v>4371487</v>
      </c>
      <c r="I24" s="108">
        <v>2187965</v>
      </c>
      <c r="J24" s="108">
        <v>4398570</v>
      </c>
      <c r="K24" s="108">
        <v>2222789</v>
      </c>
    </row>
    <row r="25" spans="1:11" ht="12.75" customHeight="1" x14ac:dyDescent="0.2">
      <c r="A25" s="189" t="s">
        <v>109</v>
      </c>
      <c r="B25" s="189"/>
      <c r="C25" s="189"/>
      <c r="D25" s="189"/>
      <c r="E25" s="189"/>
      <c r="F25" s="189"/>
      <c r="G25" s="14">
        <v>18</v>
      </c>
      <c r="H25" s="108">
        <v>1031816</v>
      </c>
      <c r="I25" s="108">
        <v>493638</v>
      </c>
      <c r="J25" s="108">
        <v>1385819</v>
      </c>
      <c r="K25" s="108">
        <v>838260</v>
      </c>
    </row>
    <row r="26" spans="1:11" ht="12.75" customHeight="1" x14ac:dyDescent="0.2">
      <c r="A26" s="190" t="s">
        <v>443</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f t="shared" ref="H27:H28" si="0">I27</f>
        <v>0</v>
      </c>
      <c r="I27" s="108">
        <v>0</v>
      </c>
      <c r="J27" s="108">
        <v>0</v>
      </c>
      <c r="K27" s="108">
        <f t="shared" ref="K27:K28" si="1">J27</f>
        <v>0</v>
      </c>
    </row>
    <row r="28" spans="1:11" ht="12.75" customHeight="1" x14ac:dyDescent="0.2">
      <c r="A28" s="225" t="s">
        <v>124</v>
      </c>
      <c r="B28" s="225"/>
      <c r="C28" s="225"/>
      <c r="D28" s="225"/>
      <c r="E28" s="225"/>
      <c r="F28" s="225"/>
      <c r="G28" s="14">
        <v>21</v>
      </c>
      <c r="H28" s="108">
        <f t="shared" si="0"/>
        <v>0</v>
      </c>
      <c r="I28" s="108">
        <v>0</v>
      </c>
      <c r="J28" s="108">
        <v>0</v>
      </c>
      <c r="K28" s="108">
        <f t="shared" si="1"/>
        <v>0</v>
      </c>
    </row>
    <row r="29" spans="1:11" ht="12.75" customHeight="1" x14ac:dyDescent="0.2">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36104</v>
      </c>
      <c r="I36" s="108">
        <v>22543</v>
      </c>
      <c r="J36" s="108">
        <v>265146</v>
      </c>
      <c r="K36" s="108">
        <v>170933</v>
      </c>
    </row>
    <row r="37" spans="1:11" ht="12.75" customHeight="1" x14ac:dyDescent="0.2">
      <c r="A37" s="224" t="s">
        <v>362</v>
      </c>
      <c r="B37" s="224"/>
      <c r="C37" s="224"/>
      <c r="D37" s="224"/>
      <c r="E37" s="224"/>
      <c r="F37" s="224"/>
      <c r="G37" s="15">
        <v>30</v>
      </c>
      <c r="H37" s="107">
        <f>SUM(H38:H47)</f>
        <v>707666</v>
      </c>
      <c r="I37" s="107">
        <f>SUM(I38:I47)</f>
        <v>707194</v>
      </c>
      <c r="J37" s="107">
        <f>SUM(J38:J47)</f>
        <v>766566</v>
      </c>
      <c r="K37" s="107">
        <f>SUM(K38:K47)</f>
        <v>733698</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504</v>
      </c>
      <c r="I44" s="108">
        <v>32</v>
      </c>
      <c r="J44" s="108">
        <v>144</v>
      </c>
      <c r="K44" s="108">
        <v>1</v>
      </c>
    </row>
    <row r="45" spans="1:11" ht="12.75" customHeight="1" x14ac:dyDescent="0.2">
      <c r="A45" s="189" t="s">
        <v>138</v>
      </c>
      <c r="B45" s="189"/>
      <c r="C45" s="189"/>
      <c r="D45" s="189"/>
      <c r="E45" s="189"/>
      <c r="F45" s="189"/>
      <c r="G45" s="14">
        <v>38</v>
      </c>
      <c r="H45" s="108">
        <v>707162</v>
      </c>
      <c r="I45" s="108">
        <v>707162</v>
      </c>
      <c r="J45" s="108">
        <v>766422</v>
      </c>
      <c r="K45" s="108">
        <v>733697</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363</v>
      </c>
      <c r="B48" s="224"/>
      <c r="C48" s="224"/>
      <c r="D48" s="224"/>
      <c r="E48" s="224"/>
      <c r="F48" s="224"/>
      <c r="G48" s="15">
        <v>41</v>
      </c>
      <c r="H48" s="107">
        <f>SUM(H49:H55)</f>
        <v>2410091</v>
      </c>
      <c r="I48" s="107">
        <f>SUM(I49:I55)</f>
        <v>1208974</v>
      </c>
      <c r="J48" s="107">
        <f>SUM(J49:J55)</f>
        <v>3159276</v>
      </c>
      <c r="K48" s="107">
        <f>SUM(K49:K55)</f>
        <v>1165958</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2394783</v>
      </c>
      <c r="I51" s="108">
        <v>1194010</v>
      </c>
      <c r="J51" s="108">
        <v>2275482</v>
      </c>
      <c r="K51" s="108">
        <v>1167066</v>
      </c>
    </row>
    <row r="52" spans="1:11" ht="12.75" customHeight="1" x14ac:dyDescent="0.2">
      <c r="A52" s="228" t="s">
        <v>144</v>
      </c>
      <c r="B52" s="228"/>
      <c r="C52" s="228"/>
      <c r="D52" s="228"/>
      <c r="E52" s="228"/>
      <c r="F52" s="228"/>
      <c r="G52" s="14">
        <v>45</v>
      </c>
      <c r="H52" s="108">
        <v>15308</v>
      </c>
      <c r="I52" s="108">
        <v>14964</v>
      </c>
      <c r="J52" s="108">
        <v>883794</v>
      </c>
      <c r="K52" s="108">
        <v>-1108</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10058411</v>
      </c>
      <c r="I60" s="107">
        <f t="shared" ref="I60:K60" si="2">I8+I37+I56+I57</f>
        <v>8838228</v>
      </c>
      <c r="J60" s="107">
        <f t="shared" si="2"/>
        <v>19225798</v>
      </c>
      <c r="K60" s="107">
        <f t="shared" si="2"/>
        <v>19125977</v>
      </c>
    </row>
    <row r="61" spans="1:11" ht="12.75" customHeight="1" x14ac:dyDescent="0.2">
      <c r="A61" s="224" t="s">
        <v>365</v>
      </c>
      <c r="B61" s="224"/>
      <c r="C61" s="224"/>
      <c r="D61" s="224"/>
      <c r="E61" s="224"/>
      <c r="F61" s="224"/>
      <c r="G61" s="15">
        <v>54</v>
      </c>
      <c r="H61" s="107">
        <f>H14+H48+H58+H59</f>
        <v>19844086</v>
      </c>
      <c r="I61" s="107">
        <f t="shared" ref="I61:K61" si="3">I14+I48+I58+I59</f>
        <v>12146668</v>
      </c>
      <c r="J61" s="107">
        <f t="shared" si="3"/>
        <v>26797691</v>
      </c>
      <c r="K61" s="107">
        <f t="shared" si="3"/>
        <v>17744549</v>
      </c>
    </row>
    <row r="62" spans="1:11" ht="12.75" customHeight="1" x14ac:dyDescent="0.2">
      <c r="A62" s="224" t="s">
        <v>366</v>
      </c>
      <c r="B62" s="224"/>
      <c r="C62" s="224"/>
      <c r="D62" s="224"/>
      <c r="E62" s="224"/>
      <c r="F62" s="224"/>
      <c r="G62" s="15">
        <v>55</v>
      </c>
      <c r="H62" s="107">
        <f>H60-H61</f>
        <v>-9785675</v>
      </c>
      <c r="I62" s="107">
        <f t="shared" ref="I62:K62" si="4">I60-I61</f>
        <v>-3308440</v>
      </c>
      <c r="J62" s="107">
        <f t="shared" si="4"/>
        <v>-7571893</v>
      </c>
      <c r="K62" s="107">
        <f t="shared" si="4"/>
        <v>1381428</v>
      </c>
    </row>
    <row r="63" spans="1:11" ht="12.75" customHeight="1" x14ac:dyDescent="0.2">
      <c r="A63" s="229" t="s">
        <v>367</v>
      </c>
      <c r="B63" s="229"/>
      <c r="C63" s="229"/>
      <c r="D63" s="229"/>
      <c r="E63" s="229"/>
      <c r="F63" s="229"/>
      <c r="G63" s="15">
        <v>56</v>
      </c>
      <c r="H63" s="107">
        <f>+IF((H60-H61)&gt;0,(H60-H61),0)</f>
        <v>0</v>
      </c>
      <c r="I63" s="107">
        <f t="shared" ref="I63:K63" si="5">+IF((I60-I61)&gt;0,(I60-I61),0)</f>
        <v>0</v>
      </c>
      <c r="J63" s="107">
        <f t="shared" si="5"/>
        <v>0</v>
      </c>
      <c r="K63" s="107">
        <f t="shared" si="5"/>
        <v>1381428</v>
      </c>
    </row>
    <row r="64" spans="1:11" ht="12.75" customHeight="1" x14ac:dyDescent="0.2">
      <c r="A64" s="229" t="s">
        <v>368</v>
      </c>
      <c r="B64" s="229"/>
      <c r="C64" s="229"/>
      <c r="D64" s="229"/>
      <c r="E64" s="229"/>
      <c r="F64" s="229"/>
      <c r="G64" s="15">
        <v>57</v>
      </c>
      <c r="H64" s="107">
        <f>+IF((H60-H61)&lt;0,(H60-H61),0)</f>
        <v>-9785675</v>
      </c>
      <c r="I64" s="107">
        <f t="shared" ref="I64:K64" si="6">+IF((I60-I61)&lt;0,(I60-I61),0)</f>
        <v>-3308440</v>
      </c>
      <c r="J64" s="107">
        <f t="shared" si="6"/>
        <v>-7571893</v>
      </c>
      <c r="K64" s="107">
        <f t="shared" si="6"/>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369</v>
      </c>
      <c r="B66" s="224"/>
      <c r="C66" s="224"/>
      <c r="D66" s="224"/>
      <c r="E66" s="224"/>
      <c r="F66" s="224"/>
      <c r="G66" s="15">
        <v>59</v>
      </c>
      <c r="H66" s="107">
        <f>H62-H65</f>
        <v>-9785675</v>
      </c>
      <c r="I66" s="107">
        <f t="shared" ref="I66:K66" si="7">I62-I65</f>
        <v>-3308440</v>
      </c>
      <c r="J66" s="107">
        <f t="shared" si="7"/>
        <v>-7571893</v>
      </c>
      <c r="K66" s="107">
        <f t="shared" si="7"/>
        <v>1381428</v>
      </c>
    </row>
    <row r="67" spans="1:11" ht="12.75" customHeight="1" x14ac:dyDescent="0.2">
      <c r="A67" s="229" t="s">
        <v>370</v>
      </c>
      <c r="B67" s="229"/>
      <c r="C67" s="229"/>
      <c r="D67" s="229"/>
      <c r="E67" s="229"/>
      <c r="F67" s="229"/>
      <c r="G67" s="15">
        <v>60</v>
      </c>
      <c r="H67" s="107">
        <f>+IF((H62-H65)&gt;0,(H62-H65),0)</f>
        <v>0</v>
      </c>
      <c r="I67" s="107">
        <f t="shared" ref="I67:K67" si="8">+IF((I62-I65)&gt;0,(I62-I65),0)</f>
        <v>0</v>
      </c>
      <c r="J67" s="107">
        <f t="shared" si="8"/>
        <v>0</v>
      </c>
      <c r="K67" s="107">
        <f t="shared" si="8"/>
        <v>1381428</v>
      </c>
    </row>
    <row r="68" spans="1:11" ht="12.75" customHeight="1" x14ac:dyDescent="0.2">
      <c r="A68" s="229" t="s">
        <v>371</v>
      </c>
      <c r="B68" s="229"/>
      <c r="C68" s="229"/>
      <c r="D68" s="229"/>
      <c r="E68" s="229"/>
      <c r="F68" s="229"/>
      <c r="G68" s="15">
        <v>61</v>
      </c>
      <c r="H68" s="107">
        <f>+IF((H62-H65)&lt;0,(H62-H65),0)</f>
        <v>-9785675</v>
      </c>
      <c r="I68" s="107">
        <f t="shared" ref="I68:K68" si="9">+IF((I62-I65)&lt;0,(I62-I65),0)</f>
        <v>-3308440</v>
      </c>
      <c r="J68" s="107">
        <f t="shared" si="9"/>
        <v>-7571893</v>
      </c>
      <c r="K68" s="107">
        <f t="shared" si="9"/>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f>H68</f>
        <v>-9785675</v>
      </c>
      <c r="I89" s="111">
        <f>I68</f>
        <v>-3308440</v>
      </c>
      <c r="J89" s="111">
        <f>J68</f>
        <v>-7571893</v>
      </c>
      <c r="K89" s="111">
        <f>K67</f>
        <v>1381428</v>
      </c>
    </row>
    <row r="90" spans="1:11" ht="24" customHeight="1" x14ac:dyDescent="0.2">
      <c r="A90" s="191" t="s">
        <v>438</v>
      </c>
      <c r="B90" s="191"/>
      <c r="C90" s="191"/>
      <c r="D90" s="191"/>
      <c r="E90" s="191"/>
      <c r="F90" s="191"/>
      <c r="G90" s="15">
        <v>79</v>
      </c>
      <c r="H90" s="128">
        <f>H91+H98</f>
        <v>0</v>
      </c>
      <c r="I90" s="128">
        <f>I91+I98</f>
        <v>0</v>
      </c>
      <c r="J90" s="128">
        <f t="shared" ref="J90:K90" si="10">J91+J98</f>
        <v>0</v>
      </c>
      <c r="K90" s="128">
        <f t="shared" si="10"/>
        <v>0</v>
      </c>
    </row>
    <row r="91" spans="1:11" ht="24" customHeight="1" x14ac:dyDescent="0.2">
      <c r="A91" s="239" t="s">
        <v>445</v>
      </c>
      <c r="B91" s="239"/>
      <c r="C91" s="239"/>
      <c r="D91" s="239"/>
      <c r="E91" s="239"/>
      <c r="F91" s="239"/>
      <c r="G91" s="15">
        <v>80</v>
      </c>
      <c r="H91" s="128">
        <f>SUM(H92:H96)</f>
        <v>0</v>
      </c>
      <c r="I91" s="128">
        <f>SUM(I92:I96)</f>
        <v>0</v>
      </c>
      <c r="J91" s="128">
        <f t="shared" ref="J91:K91" si="11">SUM(J92:J96)</f>
        <v>0</v>
      </c>
      <c r="K91" s="128">
        <f t="shared" si="11"/>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2">SUM(J99:J106)</f>
        <v>0</v>
      </c>
      <c r="K98" s="128">
        <f t="shared" si="12"/>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3">J91+J98-J107-J97</f>
        <v>0</v>
      </c>
      <c r="K108" s="128">
        <f t="shared" si="13"/>
        <v>0</v>
      </c>
    </row>
    <row r="109" spans="1:11" ht="12.75" customHeight="1" x14ac:dyDescent="0.2">
      <c r="A109" s="191" t="s">
        <v>394</v>
      </c>
      <c r="B109" s="191"/>
      <c r="C109" s="191"/>
      <c r="D109" s="191"/>
      <c r="E109" s="191"/>
      <c r="F109" s="191"/>
      <c r="G109" s="15">
        <v>98</v>
      </c>
      <c r="H109" s="110">
        <f>H89+H108</f>
        <v>-9785675</v>
      </c>
      <c r="I109" s="110">
        <f>I89+I108</f>
        <v>-3308440</v>
      </c>
      <c r="J109" s="110">
        <f t="shared" ref="J109:K109" si="14">J89+J108</f>
        <v>-7571893</v>
      </c>
      <c r="K109" s="110">
        <f t="shared" si="14"/>
        <v>1381428</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K12" sqref="K1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469</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-9785675</v>
      </c>
      <c r="I8" s="123">
        <v>-7571894</v>
      </c>
    </row>
    <row r="9" spans="1:9" ht="12.75" customHeight="1" x14ac:dyDescent="0.2">
      <c r="A9" s="248" t="s">
        <v>171</v>
      </c>
      <c r="B9" s="248"/>
      <c r="C9" s="248"/>
      <c r="D9" s="248"/>
      <c r="E9" s="248"/>
      <c r="F9" s="248"/>
      <c r="G9" s="124">
        <v>2</v>
      </c>
      <c r="H9" s="125">
        <f>H10+H11+H12+H13+H14+H15+H16+H17</f>
        <v>6091591</v>
      </c>
      <c r="I9" s="125">
        <f>I10+I11+I12+I13+I14+I15+I16+I17</f>
        <v>7265971</v>
      </c>
    </row>
    <row r="10" spans="1:9" ht="12.75" customHeight="1" x14ac:dyDescent="0.2">
      <c r="A10" s="225" t="s">
        <v>172</v>
      </c>
      <c r="B10" s="225"/>
      <c r="C10" s="225"/>
      <c r="D10" s="225"/>
      <c r="E10" s="225"/>
      <c r="F10" s="225"/>
      <c r="G10" s="122">
        <v>3</v>
      </c>
      <c r="H10" s="123">
        <v>4371487</v>
      </c>
      <c r="I10" s="123">
        <v>4398570</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-504</v>
      </c>
      <c r="I13" s="123">
        <v>-144</v>
      </c>
    </row>
    <row r="14" spans="1:9" ht="12.75" customHeight="1" x14ac:dyDescent="0.2">
      <c r="A14" s="225" t="s">
        <v>176</v>
      </c>
      <c r="B14" s="225"/>
      <c r="C14" s="225"/>
      <c r="D14" s="225"/>
      <c r="E14" s="225"/>
      <c r="F14" s="225"/>
      <c r="G14" s="122">
        <v>7</v>
      </c>
      <c r="H14" s="123">
        <v>2394783</v>
      </c>
      <c r="I14" s="123">
        <v>2275482</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-674175</v>
      </c>
      <c r="I16" s="123">
        <v>117372</v>
      </c>
    </row>
    <row r="17" spans="1:9" ht="25.15" customHeight="1" x14ac:dyDescent="0.2">
      <c r="A17" s="225" t="s">
        <v>179</v>
      </c>
      <c r="B17" s="225"/>
      <c r="C17" s="225"/>
      <c r="D17" s="225"/>
      <c r="E17" s="225"/>
      <c r="F17" s="225"/>
      <c r="G17" s="122">
        <v>10</v>
      </c>
      <c r="H17" s="123">
        <v>0</v>
      </c>
      <c r="I17" s="123">
        <v>474691</v>
      </c>
    </row>
    <row r="18" spans="1:9" ht="28.15" customHeight="1" x14ac:dyDescent="0.2">
      <c r="A18" s="247" t="s">
        <v>307</v>
      </c>
      <c r="B18" s="247"/>
      <c r="C18" s="247"/>
      <c r="D18" s="247"/>
      <c r="E18" s="247"/>
      <c r="F18" s="247"/>
      <c r="G18" s="124">
        <v>11</v>
      </c>
      <c r="H18" s="125">
        <f>H8+H9</f>
        <v>-3694084</v>
      </c>
      <c r="I18" s="125">
        <f>I8+I9</f>
        <v>-305923</v>
      </c>
    </row>
    <row r="19" spans="1:9" ht="12.75" customHeight="1" x14ac:dyDescent="0.2">
      <c r="A19" s="248" t="s">
        <v>180</v>
      </c>
      <c r="B19" s="248"/>
      <c r="C19" s="248"/>
      <c r="D19" s="248"/>
      <c r="E19" s="248"/>
      <c r="F19" s="248"/>
      <c r="G19" s="124">
        <v>12</v>
      </c>
      <c r="H19" s="125">
        <f>H20+H21+H22+H23</f>
        <v>2817913</v>
      </c>
      <c r="I19" s="125">
        <f>I20+I21+I22+I23</f>
        <v>3058570</v>
      </c>
    </row>
    <row r="20" spans="1:9" ht="12.75" customHeight="1" x14ac:dyDescent="0.2">
      <c r="A20" s="225" t="s">
        <v>181</v>
      </c>
      <c r="B20" s="225"/>
      <c r="C20" s="225"/>
      <c r="D20" s="225"/>
      <c r="E20" s="225"/>
      <c r="F20" s="225"/>
      <c r="G20" s="122">
        <v>13</v>
      </c>
      <c r="H20" s="123">
        <v>3833735</v>
      </c>
      <c r="I20" s="123">
        <v>9150711</v>
      </c>
    </row>
    <row r="21" spans="1:9" ht="12.75" customHeight="1" x14ac:dyDescent="0.2">
      <c r="A21" s="225" t="s">
        <v>182</v>
      </c>
      <c r="B21" s="225"/>
      <c r="C21" s="225"/>
      <c r="D21" s="225"/>
      <c r="E21" s="225"/>
      <c r="F21" s="225"/>
      <c r="G21" s="122">
        <v>14</v>
      </c>
      <c r="H21" s="123">
        <v>-1384521</v>
      </c>
      <c r="I21" s="123">
        <v>-6128210</v>
      </c>
    </row>
    <row r="22" spans="1:9" ht="12.75" customHeight="1" x14ac:dyDescent="0.2">
      <c r="A22" s="225" t="s">
        <v>183</v>
      </c>
      <c r="B22" s="225"/>
      <c r="C22" s="225"/>
      <c r="D22" s="225"/>
      <c r="E22" s="225"/>
      <c r="F22" s="225"/>
      <c r="G22" s="122">
        <v>15</v>
      </c>
      <c r="H22" s="123">
        <v>-533194</v>
      </c>
      <c r="I22" s="123">
        <v>-1975830</v>
      </c>
    </row>
    <row r="23" spans="1:9" ht="12.75" customHeight="1" x14ac:dyDescent="0.2">
      <c r="A23" s="225" t="s">
        <v>184</v>
      </c>
      <c r="B23" s="225"/>
      <c r="C23" s="225"/>
      <c r="D23" s="225"/>
      <c r="E23" s="225"/>
      <c r="F23" s="225"/>
      <c r="G23" s="122">
        <v>16</v>
      </c>
      <c r="H23" s="123">
        <v>901893</v>
      </c>
      <c r="I23" s="123">
        <v>2011899</v>
      </c>
    </row>
    <row r="24" spans="1:9" ht="12.75" customHeight="1" x14ac:dyDescent="0.2">
      <c r="A24" s="247" t="s">
        <v>185</v>
      </c>
      <c r="B24" s="247"/>
      <c r="C24" s="247"/>
      <c r="D24" s="247"/>
      <c r="E24" s="247"/>
      <c r="F24" s="247"/>
      <c r="G24" s="124">
        <v>17</v>
      </c>
      <c r="H24" s="125">
        <f>H18+H19</f>
        <v>-876171</v>
      </c>
      <c r="I24" s="125">
        <f>I18+I19</f>
        <v>2752647</v>
      </c>
    </row>
    <row r="25" spans="1:9" ht="12.75" customHeight="1" x14ac:dyDescent="0.2">
      <c r="A25" s="189" t="s">
        <v>186</v>
      </c>
      <c r="B25" s="189"/>
      <c r="C25" s="189"/>
      <c r="D25" s="189"/>
      <c r="E25" s="189"/>
      <c r="F25" s="189"/>
      <c r="G25" s="122">
        <v>18</v>
      </c>
      <c r="H25" s="123">
        <v>-1326594</v>
      </c>
      <c r="I25" s="123">
        <v>-3539430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-2202765</v>
      </c>
      <c r="I27" s="125">
        <f>I24+I25+I26</f>
        <v>-786783</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504</v>
      </c>
      <c r="I31" s="126">
        <v>144</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504</v>
      </c>
      <c r="I35" s="127">
        <f>I29+I30+I31+I32+I33+I34</f>
        <v>144</v>
      </c>
    </row>
    <row r="36" spans="1:9" ht="22.9" customHeight="1" x14ac:dyDescent="0.2">
      <c r="A36" s="189" t="s">
        <v>197</v>
      </c>
      <c r="B36" s="189"/>
      <c r="C36" s="189"/>
      <c r="D36" s="189"/>
      <c r="E36" s="189"/>
      <c r="F36" s="189"/>
      <c r="G36" s="122">
        <v>28</v>
      </c>
      <c r="H36" s="126">
        <v>-1385000</v>
      </c>
      <c r="I36" s="126">
        <v>-4507165</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-1385000</v>
      </c>
      <c r="I41" s="127">
        <f>I36+I37+I38+I39+I40</f>
        <v>-4507165</v>
      </c>
    </row>
    <row r="42" spans="1:9" ht="29.45" customHeight="1" x14ac:dyDescent="0.2">
      <c r="A42" s="252" t="s">
        <v>203</v>
      </c>
      <c r="B42" s="252"/>
      <c r="C42" s="252"/>
      <c r="D42" s="252"/>
      <c r="E42" s="252"/>
      <c r="F42" s="252"/>
      <c r="G42" s="124">
        <v>34</v>
      </c>
      <c r="H42" s="127">
        <f>H35+H41</f>
        <v>-1384496</v>
      </c>
      <c r="I42" s="127">
        <f>I35+I41</f>
        <v>-4507021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3011286</v>
      </c>
    </row>
    <row r="47" spans="1:9" ht="12.75" customHeight="1" x14ac:dyDescent="0.2">
      <c r="A47" s="189" t="s">
        <v>208</v>
      </c>
      <c r="B47" s="189"/>
      <c r="C47" s="189"/>
      <c r="D47" s="189"/>
      <c r="E47" s="189"/>
      <c r="F47" s="189"/>
      <c r="G47" s="122">
        <v>38</v>
      </c>
      <c r="H47" s="126">
        <v>2770771</v>
      </c>
      <c r="I47" s="126">
        <v>0</v>
      </c>
    </row>
    <row r="48" spans="1:9" ht="22.15" customHeight="1" x14ac:dyDescent="0.2">
      <c r="A48" s="247" t="s">
        <v>209</v>
      </c>
      <c r="B48" s="247"/>
      <c r="C48" s="247"/>
      <c r="D48" s="247"/>
      <c r="E48" s="247"/>
      <c r="F48" s="247"/>
      <c r="G48" s="124">
        <v>39</v>
      </c>
      <c r="H48" s="127">
        <f>H44+H45+H46+H47</f>
        <v>2770771</v>
      </c>
      <c r="I48" s="127">
        <f>I44+I45+I46+I47</f>
        <v>3011286</v>
      </c>
    </row>
    <row r="49" spans="1:9" ht="24.6" customHeight="1" x14ac:dyDescent="0.2">
      <c r="A49" s="189" t="s">
        <v>306</v>
      </c>
      <c r="B49" s="189"/>
      <c r="C49" s="189"/>
      <c r="D49" s="189"/>
      <c r="E49" s="189"/>
      <c r="F49" s="189"/>
      <c r="G49" s="122">
        <v>40</v>
      </c>
      <c r="H49" s="126">
        <v>-2311405</v>
      </c>
      <c r="I49" s="126">
        <v>-7558301</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-340788</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-2311405</v>
      </c>
      <c r="I54" s="127">
        <f>I49+I50+I51+I52+I53</f>
        <v>-7899089</v>
      </c>
    </row>
    <row r="55" spans="1:9" ht="29.45" customHeight="1" x14ac:dyDescent="0.2">
      <c r="A55" s="252" t="s">
        <v>215</v>
      </c>
      <c r="B55" s="252"/>
      <c r="C55" s="252"/>
      <c r="D55" s="252"/>
      <c r="E55" s="252"/>
      <c r="F55" s="252"/>
      <c r="G55" s="124">
        <v>46</v>
      </c>
      <c r="H55" s="127">
        <f>H48+H54</f>
        <v>459366</v>
      </c>
      <c r="I55" s="127">
        <f>I48+I54</f>
        <v>-4887803</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-3127895</v>
      </c>
      <c r="I57" s="127">
        <f>I27+I42+I55+I56</f>
        <v>-10181607</v>
      </c>
    </row>
    <row r="58" spans="1:9" x14ac:dyDescent="0.2">
      <c r="A58" s="253" t="s">
        <v>218</v>
      </c>
      <c r="B58" s="253"/>
      <c r="C58" s="253"/>
      <c r="D58" s="253"/>
      <c r="E58" s="253"/>
      <c r="F58" s="253"/>
      <c r="G58" s="122">
        <v>49</v>
      </c>
      <c r="H58" s="126">
        <v>7418922</v>
      </c>
      <c r="I58" s="126">
        <v>13003908</v>
      </c>
    </row>
    <row r="59" spans="1:9" ht="31.15" customHeight="1" x14ac:dyDescent="0.2">
      <c r="A59" s="252" t="s">
        <v>219</v>
      </c>
      <c r="B59" s="252"/>
      <c r="C59" s="252"/>
      <c r="D59" s="252"/>
      <c r="E59" s="252"/>
      <c r="F59" s="252"/>
      <c r="G59" s="124">
        <v>50</v>
      </c>
      <c r="H59" s="127">
        <f>H57+H58</f>
        <v>4291027</v>
      </c>
      <c r="I59" s="127">
        <f>I57+I58</f>
        <v>2822301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I10" sqref="I1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P44" sqref="P4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44742</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78962500</v>
      </c>
      <c r="I7" s="41">
        <v>12350916</v>
      </c>
      <c r="J7" s="41">
        <v>2633125</v>
      </c>
      <c r="K7" s="41">
        <v>0</v>
      </c>
      <c r="L7" s="41">
        <v>0</v>
      </c>
      <c r="M7" s="41">
        <v>0</v>
      </c>
      <c r="N7" s="41">
        <v>0</v>
      </c>
      <c r="O7" s="41">
        <v>107736009</v>
      </c>
      <c r="P7" s="41">
        <v>0</v>
      </c>
      <c r="Q7" s="41">
        <v>0</v>
      </c>
      <c r="R7" s="41">
        <v>0</v>
      </c>
      <c r="S7" s="41">
        <v>0</v>
      </c>
      <c r="T7" s="41">
        <v>0</v>
      </c>
      <c r="U7" s="41">
        <v>27425943</v>
      </c>
      <c r="V7" s="41">
        <v>-15267566</v>
      </c>
      <c r="W7" s="42">
        <f>H7+I7+J7+K7-L7+M7+N7+O7+P7+Q7+R7+U7+V7+S7+T7</f>
        <v>213840927</v>
      </c>
      <c r="X7" s="41">
        <v>0</v>
      </c>
      <c r="Y7" s="42">
        <f>W7+X7</f>
        <v>213840927</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-852159</v>
      </c>
      <c r="V9" s="41">
        <v>0</v>
      </c>
      <c r="W9" s="42">
        <f t="shared" si="0"/>
        <v>-852159</v>
      </c>
      <c r="X9" s="41">
        <v>0</v>
      </c>
      <c r="Y9" s="42">
        <f t="shared" si="1"/>
        <v>-852159</v>
      </c>
    </row>
    <row r="10" spans="1:25" ht="24" customHeight="1" x14ac:dyDescent="0.2">
      <c r="A10" s="279" t="s">
        <v>300</v>
      </c>
      <c r="B10" s="279"/>
      <c r="C10" s="279"/>
      <c r="D10" s="279"/>
      <c r="E10" s="279"/>
      <c r="F10" s="279"/>
      <c r="G10" s="7">
        <v>4</v>
      </c>
      <c r="H10" s="42">
        <f>H7+H8+H9</f>
        <v>78962500</v>
      </c>
      <c r="I10" s="42">
        <f t="shared" ref="I10:Y10" si="2">I7+I8+I9</f>
        <v>12350916</v>
      </c>
      <c r="J10" s="42">
        <f t="shared" si="2"/>
        <v>2633125</v>
      </c>
      <c r="K10" s="42">
        <f>K7+K8+K9</f>
        <v>0</v>
      </c>
      <c r="L10" s="42">
        <f t="shared" si="2"/>
        <v>0</v>
      </c>
      <c r="M10" s="42">
        <f t="shared" si="2"/>
        <v>0</v>
      </c>
      <c r="N10" s="42">
        <f t="shared" si="2"/>
        <v>0</v>
      </c>
      <c r="O10" s="42">
        <f t="shared" si="2"/>
        <v>107736009</v>
      </c>
      <c r="P10" s="42">
        <f t="shared" si="2"/>
        <v>0</v>
      </c>
      <c r="Q10" s="42">
        <f t="shared" si="2"/>
        <v>0</v>
      </c>
      <c r="R10" s="42">
        <f t="shared" si="2"/>
        <v>0</v>
      </c>
      <c r="S10" s="42">
        <f t="shared" si="2"/>
        <v>0</v>
      </c>
      <c r="T10" s="42">
        <f t="shared" si="2"/>
        <v>0</v>
      </c>
      <c r="U10" s="42">
        <f t="shared" si="2"/>
        <v>26573784</v>
      </c>
      <c r="V10" s="42">
        <f t="shared" si="2"/>
        <v>-15267566</v>
      </c>
      <c r="W10" s="42">
        <f t="shared" si="2"/>
        <v>212988768</v>
      </c>
      <c r="X10" s="42">
        <f t="shared" si="2"/>
        <v>0</v>
      </c>
      <c r="Y10" s="42">
        <f t="shared" si="2"/>
        <v>212988768</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5419306</v>
      </c>
      <c r="W11" s="42">
        <f t="shared" ref="W11:W29" si="3">H11+I11+J11+K11-L11+M11+N11+O11+P11+Q11+R11+U11+V11+S11+T11</f>
        <v>5419306</v>
      </c>
      <c r="X11" s="41">
        <v>0</v>
      </c>
      <c r="Y11" s="42">
        <f t="shared" ref="Y11:Y29" si="4">W11+X11</f>
        <v>5419306</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-1246087</v>
      </c>
      <c r="P13" s="43">
        <v>0</v>
      </c>
      <c r="Q13" s="43">
        <v>0</v>
      </c>
      <c r="R13" s="43">
        <v>0</v>
      </c>
      <c r="S13" s="41">
        <v>0</v>
      </c>
      <c r="T13" s="41">
        <v>0</v>
      </c>
      <c r="U13" s="41">
        <v>1519618</v>
      </c>
      <c r="V13" s="41">
        <v>0</v>
      </c>
      <c r="W13" s="42">
        <f t="shared" si="3"/>
        <v>273531</v>
      </c>
      <c r="X13" s="41">
        <v>0</v>
      </c>
      <c r="Y13" s="42">
        <f t="shared" si="4"/>
        <v>273531</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-15267566</v>
      </c>
      <c r="V19" s="41">
        <v>15267566</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78962500</v>
      </c>
      <c r="I30" s="44">
        <f t="shared" ref="I30:Y30" si="5">SUM(I10:I29)</f>
        <v>12350916</v>
      </c>
      <c r="J30" s="44">
        <f t="shared" si="5"/>
        <v>2633125</v>
      </c>
      <c r="K30" s="44">
        <f t="shared" si="5"/>
        <v>0</v>
      </c>
      <c r="L30" s="44">
        <f t="shared" si="5"/>
        <v>0</v>
      </c>
      <c r="M30" s="44">
        <f t="shared" si="5"/>
        <v>0</v>
      </c>
      <c r="N30" s="44">
        <f t="shared" si="5"/>
        <v>0</v>
      </c>
      <c r="O30" s="44">
        <f t="shared" si="5"/>
        <v>106489922</v>
      </c>
      <c r="P30" s="44">
        <f t="shared" si="5"/>
        <v>0</v>
      </c>
      <c r="Q30" s="44">
        <f t="shared" si="5"/>
        <v>0</v>
      </c>
      <c r="R30" s="44">
        <f t="shared" si="5"/>
        <v>0</v>
      </c>
      <c r="S30" s="44">
        <f t="shared" si="5"/>
        <v>0</v>
      </c>
      <c r="T30" s="44">
        <f t="shared" si="5"/>
        <v>0</v>
      </c>
      <c r="U30" s="44">
        <f t="shared" si="5"/>
        <v>12825836</v>
      </c>
      <c r="V30" s="44">
        <f t="shared" si="5"/>
        <v>5419306</v>
      </c>
      <c r="W30" s="44">
        <f t="shared" si="5"/>
        <v>218681605</v>
      </c>
      <c r="X30" s="44">
        <f t="shared" si="5"/>
        <v>0</v>
      </c>
      <c r="Y30" s="44">
        <f t="shared" si="5"/>
        <v>218681605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-1246087</v>
      </c>
      <c r="P32" s="42">
        <f t="shared" si="6"/>
        <v>0</v>
      </c>
      <c r="Q32" s="42">
        <f t="shared" si="6"/>
        <v>0</v>
      </c>
      <c r="R32" s="42">
        <f t="shared" si="6"/>
        <v>0</v>
      </c>
      <c r="S32" s="42">
        <f t="shared" ref="S32:T32" si="7">SUM(S12:S20)</f>
        <v>0</v>
      </c>
      <c r="T32" s="42">
        <f t="shared" si="7"/>
        <v>0</v>
      </c>
      <c r="U32" s="42">
        <f t="shared" si="6"/>
        <v>-13747948</v>
      </c>
      <c r="V32" s="42">
        <f t="shared" si="6"/>
        <v>15267566</v>
      </c>
      <c r="W32" s="42">
        <f t="shared" si="6"/>
        <v>273531</v>
      </c>
      <c r="X32" s="42">
        <f t="shared" si="6"/>
        <v>0</v>
      </c>
      <c r="Y32" s="42">
        <f t="shared" si="6"/>
        <v>273531</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-1246087</v>
      </c>
      <c r="P33" s="42">
        <f t="shared" si="8"/>
        <v>0</v>
      </c>
      <c r="Q33" s="42">
        <f t="shared" si="8"/>
        <v>0</v>
      </c>
      <c r="R33" s="42">
        <f t="shared" si="8"/>
        <v>0</v>
      </c>
      <c r="S33" s="42">
        <f t="shared" ref="S33:T33" si="9">S11+S32</f>
        <v>0</v>
      </c>
      <c r="T33" s="42">
        <f t="shared" si="9"/>
        <v>0</v>
      </c>
      <c r="U33" s="42">
        <f t="shared" si="8"/>
        <v>-13747948</v>
      </c>
      <c r="V33" s="42">
        <f t="shared" si="8"/>
        <v>20686872</v>
      </c>
      <c r="W33" s="42">
        <f t="shared" si="8"/>
        <v>5692837</v>
      </c>
      <c r="X33" s="42">
        <f t="shared" si="8"/>
        <v>0</v>
      </c>
      <c r="Y33" s="42">
        <f t="shared" si="8"/>
        <v>5692837</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78962500</v>
      </c>
      <c r="I36" s="41">
        <v>12350916</v>
      </c>
      <c r="J36" s="41">
        <v>2633125</v>
      </c>
      <c r="K36" s="41">
        <v>0</v>
      </c>
      <c r="L36" s="41">
        <v>0</v>
      </c>
      <c r="M36" s="41">
        <v>0</v>
      </c>
      <c r="N36" s="41">
        <v>0</v>
      </c>
      <c r="O36" s="41">
        <v>106489922</v>
      </c>
      <c r="P36" s="41">
        <v>0</v>
      </c>
      <c r="Q36" s="41">
        <v>0</v>
      </c>
      <c r="R36" s="41">
        <v>0</v>
      </c>
      <c r="S36" s="41">
        <v>0</v>
      </c>
      <c r="T36" s="41">
        <v>0</v>
      </c>
      <c r="U36" s="41">
        <v>12825836</v>
      </c>
      <c r="V36" s="41">
        <v>5419306</v>
      </c>
      <c r="W36" s="45">
        <f>H36+I36+J36+K36-L36+M36+N36+O36+P36+Q36+R36+U36+V36+S36+T36</f>
        <v>218681605</v>
      </c>
      <c r="X36" s="41">
        <v>0</v>
      </c>
      <c r="Y36" s="45">
        <f t="shared" ref="Y36:Y38" si="12">W36+X36</f>
        <v>218681605</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78962500</v>
      </c>
      <c r="I39" s="42">
        <f t="shared" ref="I39:Y39" si="14">I36+I37+I38</f>
        <v>12350916</v>
      </c>
      <c r="J39" s="42">
        <f t="shared" si="14"/>
        <v>2633125</v>
      </c>
      <c r="K39" s="42">
        <f t="shared" si="14"/>
        <v>0</v>
      </c>
      <c r="L39" s="42">
        <f t="shared" si="14"/>
        <v>0</v>
      </c>
      <c r="M39" s="42">
        <f t="shared" si="14"/>
        <v>0</v>
      </c>
      <c r="N39" s="42">
        <f t="shared" si="14"/>
        <v>0</v>
      </c>
      <c r="O39" s="42">
        <f t="shared" si="14"/>
        <v>106489922</v>
      </c>
      <c r="P39" s="42">
        <f t="shared" si="14"/>
        <v>0</v>
      </c>
      <c r="Q39" s="42">
        <f t="shared" si="14"/>
        <v>0</v>
      </c>
      <c r="R39" s="42">
        <f t="shared" si="14"/>
        <v>0</v>
      </c>
      <c r="S39" s="42">
        <f t="shared" si="14"/>
        <v>0</v>
      </c>
      <c r="T39" s="42">
        <f t="shared" si="14"/>
        <v>0</v>
      </c>
      <c r="U39" s="42">
        <f t="shared" si="14"/>
        <v>12825836</v>
      </c>
      <c r="V39" s="42">
        <f t="shared" si="14"/>
        <v>5419306</v>
      </c>
      <c r="W39" s="42">
        <f t="shared" si="14"/>
        <v>218681605</v>
      </c>
      <c r="X39" s="42">
        <f t="shared" si="14"/>
        <v>0</v>
      </c>
      <c r="Y39" s="42">
        <f t="shared" si="14"/>
        <v>218681605</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-7571893</v>
      </c>
      <c r="W40" s="45">
        <f t="shared" ref="W40:W58" si="15">H40+I40+J40+K40-L40+M40+N40+O40+P40+Q40+R40+U40+V40+S40+T40</f>
        <v>-7571893</v>
      </c>
      <c r="X40" s="41">
        <v>0</v>
      </c>
      <c r="Y40" s="45">
        <f t="shared" ref="Y40:Y58" si="16">W40+X40</f>
        <v>-7571893</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78962500</v>
      </c>
      <c r="I59" s="44">
        <f t="shared" ref="I59:Y59" si="17">SUM(I39:I58)</f>
        <v>12350916</v>
      </c>
      <c r="J59" s="44">
        <f t="shared" si="17"/>
        <v>2633125</v>
      </c>
      <c r="K59" s="44">
        <f t="shared" si="17"/>
        <v>0</v>
      </c>
      <c r="L59" s="44">
        <f t="shared" si="17"/>
        <v>0</v>
      </c>
      <c r="M59" s="44">
        <f t="shared" si="17"/>
        <v>0</v>
      </c>
      <c r="N59" s="44">
        <f t="shared" si="17"/>
        <v>0</v>
      </c>
      <c r="O59" s="44">
        <f t="shared" si="17"/>
        <v>106489922</v>
      </c>
      <c r="P59" s="44">
        <f t="shared" si="17"/>
        <v>0</v>
      </c>
      <c r="Q59" s="44">
        <f t="shared" si="17"/>
        <v>0</v>
      </c>
      <c r="R59" s="44">
        <f t="shared" si="17"/>
        <v>0</v>
      </c>
      <c r="S59" s="44">
        <f t="shared" si="17"/>
        <v>0</v>
      </c>
      <c r="T59" s="44">
        <f t="shared" si="17"/>
        <v>0</v>
      </c>
      <c r="U59" s="44">
        <f t="shared" si="17"/>
        <v>12825836</v>
      </c>
      <c r="V59" s="44">
        <f t="shared" si="17"/>
        <v>-2152587</v>
      </c>
      <c r="W59" s="44">
        <f t="shared" si="17"/>
        <v>211109712</v>
      </c>
      <c r="X59" s="44">
        <f t="shared" si="17"/>
        <v>0</v>
      </c>
      <c r="Y59" s="44">
        <f t="shared" si="17"/>
        <v>211109712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-7571893</v>
      </c>
      <c r="W62" s="45">
        <f t="shared" si="20"/>
        <v>-7571893</v>
      </c>
      <c r="X62" s="45">
        <f t="shared" si="20"/>
        <v>0</v>
      </c>
      <c r="Y62" s="45">
        <f t="shared" si="20"/>
        <v>-7571893</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financija i računovodstva</cp:lastModifiedBy>
  <cp:lastPrinted>2022-04-28T22:23:16Z</cp:lastPrinted>
  <dcterms:created xsi:type="dcterms:W3CDTF">2008-10-17T11:51:54Z</dcterms:created>
  <dcterms:modified xsi:type="dcterms:W3CDTF">2022-07-18T08:03:36Z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