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REVIZIJA 2022\"/>
    </mc:Choice>
  </mc:AlternateContent>
  <xr:revisionPtr revIDLastSave="0" documentId="13_ncr:1_{22F50A5B-7530-4CD2-9045-843B62BC19D2}"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I63" i="26"/>
  <c r="I62" i="26"/>
  <c r="K62" i="26" l="1"/>
  <c r="K63" i="26"/>
  <c r="K64" i="26"/>
  <c r="J63" i="26"/>
  <c r="J62" i="26"/>
  <c r="J68" i="26" s="1"/>
  <c r="J64" i="26"/>
  <c r="I64" i="26"/>
  <c r="H62" i="26"/>
  <c r="H63" i="26"/>
  <c r="H64" i="26"/>
  <c r="I51" i="21"/>
  <c r="I53" i="21" s="1"/>
  <c r="H51" i="21"/>
  <c r="H53" i="21" s="1"/>
  <c r="K68" i="26"/>
  <c r="K67" i="26"/>
  <c r="K66" i="26"/>
  <c r="H68" i="26"/>
  <c r="H67" i="26"/>
  <c r="H66" i="26"/>
  <c r="I68" i="26"/>
  <c r="I67" i="26"/>
  <c r="I66" i="26"/>
  <c r="J67" i="26" l="1"/>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<sst xmlns="http://schemas.openxmlformats.org/spreadsheetml/2006/main" count="539" uniqueCount="472">
  <si>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</si>
  <si>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</si>
  <si>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</si>
  <si>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</si>
  <si>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</si>
  <si>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</si>
  <si>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</si>
  <si>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</si>
  <si>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</si>
  <si>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</si>
  <si>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</si>
  <si>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</si>
  <si>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</si>
  <si>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</si>
  <si>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</si>
  <si>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</si>
  <si>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</si>
  <si>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</si>
  <si>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</si>
  <si>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</si>
  <si>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</si>
  <si>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</si>
  <si>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</si>
  <si>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</si>
  <si>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</si>
  <si>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</si>
  <si>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</si>
  <si>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</si>
  <si>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</si>
  <si>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</si>
  <si>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</si>
  <si>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</si>
  <si>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</si>
  <si>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</si>
  <si>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</si>
  <si>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</si>
  <si>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</si>
  <si>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</si>
  <si>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</si>
  <si>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</si>
  <si>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</si>
  <si>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</si>
  <si>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</si>
  <si>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</si>
  <si>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</si>
  <si>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</si>
  <si>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</si>
  <si>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</si>
  <si>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</si>
  <si>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</si>
  <si>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</si>
  <si>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</si>
  <si>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</si>
  <si>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</si>
  <si>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</si>
  <si>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</si>
  <si>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</si>
  <si>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</si>
  <si>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</si>
  <si>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</si>
  <si>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</si>
  <si>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</si>
  <si>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</si>
  <si>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</si>
  <si>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</si>
  <si>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</si>
  <si>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</si>
  <si>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</si>
  <si>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</si>
  <si>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</si>
  <si>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</si>
  <si>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</si>
  <si>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</si>
  <si>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</si>
  <si>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</si>
  <si>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</si>
  <si>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</si>
  <si>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</si>
  <si>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</si>
  <si>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</si>
  <si>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</si>
  <si>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</si>
  <si>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</si>
  <si>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</si>
  <si>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</si>
  <si>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</si>
  <si>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</si>
  <si>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</si>
  <si>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</si>
  <si>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</si>
  <si>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</si>
  <si>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</si>
  <si>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</si>
  <si>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</si>
  <si>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</si>
  <si>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</si>
  <si>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</si>
  <si>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</si>
  <si>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</si>
  <si>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</si>
  <si>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</si>
  <si>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</si>
  <si>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</si>
  <si>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</si>
  <si>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</si>
  <si>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</si>
  <si>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</si>
  <si>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</si>
  <si>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</si>
  <si>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</si>
  <si>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</si>
  <si>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</si>
  <si>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</si>
  <si>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</si>
  <si>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</si>
  <si>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</si>
  <si>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</si>
  <si>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</si>
  <si>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</si>
  <si>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</si>
  <si>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</si>
  <si>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</si>
  <si>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</si>
  <si>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</si>
  <si>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</si>
  <si>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</si>
  <si>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</si>
  <si>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</si>
  <si>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</si>
  <si>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</si>
  <si>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</si>
  <si>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</si>
  <si>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</si>
  <si>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</si>
  <si>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</si>
  <si>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</si>
  <si>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</si>
  <si>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</si>
  <si>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</si>
  <si>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</si>
  <si>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</si>
  <si>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</si>
  <si>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</si>
  <si>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</si>
  <si>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</si>
  <si>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</si>
  <si>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</si>
  <si>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</si>
  <si>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</si>
  <si>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</si>
  <si>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</si>
  <si>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</si>
  <si>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</si>
  <si>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</si>
  <si>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</si>
  <si>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</si>
  <si>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</si>
  <si>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</si>
  <si>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</si>
  <si>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</si>
  <si>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</si>
  <si>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</si>
  <si>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</si>
  <si>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</si>
  <si>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</si>
  <si>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</si>
  <si>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</si>
  <si>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</si>
  <si>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</si>
  <si>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</si>
  <si>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</si>
  <si>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</si>
  <si>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</si>
  <si>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</si>
  <si>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</si>
  <si>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</si>
  <si>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</si>
  <si>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</si>
  <si>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</si>
  <si>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</si>
  <si>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</si>
  <si>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</si>
  <si>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</si>
  <si>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</si>
  <si>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</si>
  <si>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</si>
  <si>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</si>
  <si>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</si>
  <si>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</si>
  <si>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</si>
  <si>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</si>
  <si>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</si>
  <si>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</si>
  <si>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</si>
  <si>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</si>
  <si>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</si>
  <si>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</si>
  <si>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</si>
  <si>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</si>
  <si>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</si>
  <si>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</si>
  <si>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</si>
  <si>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</si>
  <si>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</si>
  <si>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</si>
  <si>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</si>
  <si>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</si>
  <si>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</si>
  <si>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</si>
  <si>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</si>
  <si>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</si>
  <si>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</si>
  <si>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</si>
  <si>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</si>
  <si>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</si>
  <si>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</si>
  <si>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</si>
  <si>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</si>
  <si>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</si>
  <si>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</si>
  <si>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</si>
  <si>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</si>
  <si>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</si>
  <si>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</si>
  <si>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</si>
  <si>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</si>
  <si>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</si>
  <si>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</si>
  <si>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</si>
  <si>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</si>
  <si>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</si>
  <si>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</si>
  <si>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</si>
  <si>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</si>
  <si>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</si>
  <si>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</si>
  <si>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</si>
  <si>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</si>
  <si>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</si>
  <si>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</si>
  <si>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</si>
  <si>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</si>
  <si>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</si>
  <si>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</si>
  <si>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</si>
  <si>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</si>
  <si>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</si>
  <si>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</si>
  <si>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</si>
  <si>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</si>
  <si>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</si>
  <si>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</si>
  <si>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</si>
  <si>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</si>
  <si>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</si>
  <si>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</si>
  <si>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</si>
  <si>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</si>
  <si>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</si>
  <si>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</si>
  <si>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</si>
  <si>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</si>
  <si>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</si>
  <si>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</si>
  <si>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</si>
  <si>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</si>
  <si>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</si>
  <si>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</si>
  <si>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</si>
  <si>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</si>
  <si>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</si>
  <si>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</si>
  <si>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</si>
  <si>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</si>
  <si>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</si>
  <si>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</si>
  <si>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</si>
  <si>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</si>
  <si>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</si>
  <si>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</si>
  <si>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</si>
  <si>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</si>
  <si>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</si>
  <si>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</si>
  <si>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</si>
  <si>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</si>
  <si>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</si>
  <si>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</si>
  <si>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</si>
  <si>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</si>
  <si>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</si>
  <si>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</si>
  <si>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</si>
  <si>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</si>
  <si>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</si>
  <si>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</si>
  <si>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</si>
  <si>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</si>
  <si>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</si>
  <si>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</si>
  <si>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</si>
  <si>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</si>
  <si>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</si>
  <si>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</si>
  <si>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</si>
  <si>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</si>
  <si>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</si>
  <si>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</si>
  <si>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</si>
  <si>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</si>
  <si>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</si>
  <si>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</si>
  <si>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</si>
  <si>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</si>
  <si>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</si>
  <si>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</si>
  <si>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</si>
  <si>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</si>
  <si>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</si>
  <si>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</si>
  <si>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</si>
  <si>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</si>
  <si>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</si>
  <si>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</si>
  <si>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</si>
  <si>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</si>
  <si>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</si>
  <si>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</si>
  <si>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</si>
  <si>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</si>
  <si>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</si>
  <si>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</si>
  <si>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</si>
  <si>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</si>
  <si>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</si>
  <si>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</si>
  <si>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</si>
  <si>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</si>
  <si>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</si>
  <si>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</si>
  <si>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</si>
  <si>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</si>
  <si>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</si>
  <si>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</si>
  <si>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</si>
  <si>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</si>
  <si>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</si>
  <si>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</si>
  <si>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</si>
  <si>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</si>
  <si>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</si>
  <si>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</si>
  <si>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</si>
  <si>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</si>
  <si>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</si>
  <si>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</si>
  <si>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</si>
  <si>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</si>
  <si>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</si>
  <si>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</si>
  <si>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</si>
  <si>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</si>
  <si>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</si>
  <si>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</si>
  <si>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</si>
  <si>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</si>
  <si>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</si>
  <si>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</si>
  <si>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</si>
  <si>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</si>
  <si>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</si>
  <si>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</si>
  <si>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</si>
  <si>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</si>
  <si>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</si>
  <si>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</si>
  <si>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</si>
  <si>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</si>
  <si>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</si>
  <si>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</si>
  <si>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</si>
  <si>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</si>
  <si>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</si>
  <si>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</si>
  <si>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</si>
  <si>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</si>
  <si>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</si>
  <si>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</si>
  <si>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</si>
  <si>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</si>
  <si>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</si>
  <si>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</si>
  <si>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</si>
  <si>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</si>
  <si>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</si>
  <si>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</si>
  <si>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</si>
  <si>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</si>
  <si>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</si>
  <si>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</si>
  <si>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</si>
  <si>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</si>
  <si>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</si>
  <si>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</si>
  <si>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</si>
  <si>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</si>
  <si>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</si>
  <si>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</si>
  <si>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</si>
  <si>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</si>
  <si>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</si>
  <si>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</si>
  <si>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</si>
  <si>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</si>
  <si>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</si>
  <si>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</si>
  <si>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</si>
  <si>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</si>
  <si>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</si>
  <si>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</si>
  <si>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</si>
  <si>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</si>
  <si>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</si>
  <si>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</si>
  <si>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</si>
  <si>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</si>
  <si>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</si>
  <si>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</si>
  <si>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</si>
  <si>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</si>
  <si>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</si>
  <si>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</si>
  <si>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</si>
  <si>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</si>
  <si>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</si>
  <si>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</si>
  <si>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</si>
  <si>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</si>
  <si>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</si>
  <si>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</si>
  <si>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</si>
  <si>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</si>
  <si>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</si>
  <si>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</si>
  <si>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</si>
  <si>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</si>
  <si>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</si>
  <si>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31.12.2022.</t>
  </si>
  <si>
    <t>01.01.2022.</t>
  </si>
  <si>
    <t>3044572</t>
  </si>
  <si>
    <t>HR</t>
  </si>
  <si>
    <t>40000124</t>
  </si>
  <si>
    <t>90896496260</t>
  </si>
  <si>
    <t>747800I0GENHFT1L9Q29</t>
  </si>
  <si>
    <t>2410</t>
  </si>
  <si>
    <t>IMPERIAL RIVIERA D.D.</t>
  </si>
  <si>
    <t>RAB</t>
  </si>
  <si>
    <t>JURJA BARAKOVIĆA 2</t>
  </si>
  <si>
    <t>uprava@imperial.hr</t>
  </si>
  <si>
    <t>www.imperial-riviera d.d.</t>
  </si>
  <si>
    <t>PRAONA D.O.O.</t>
  </si>
  <si>
    <t>MARIZA GRANIĆ</t>
  </si>
  <si>
    <t>021440512</t>
  </si>
  <si>
    <t>mariza.granic@imperial.hr</t>
  </si>
  <si>
    <t xml:space="preserve">stanje na dan 31.12.2022 </t>
  </si>
  <si>
    <t>Obveznik: IMPERIAL RIVIERA D.D.</t>
  </si>
  <si>
    <t>u razdoblju 01.01.2022 do 31.12.2022</t>
  </si>
  <si>
    <t>Obveznik:  IMPERIAL  RIVIERA D.D.</t>
  </si>
  <si>
    <t>Obveznik:  IMPERIAL RIVIERA D.D.</t>
  </si>
  <si>
    <t xml:space="preserve">BILJEŠKE UZ FINANCIJSKE IZVJEŠTAJE - TFI
(koji se sastavljaju za tromjesečna razdoblja)
Naziv izdavatelja:   IMPERIAL RIVIERA D.D.
OIB:   90896496260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</si>
  <si>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Detaljnije informacije o financijskim izvještajima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t>
  </si>
  <si>
    <t>ZADARSKA 1, 21300 MAKARSKA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</si>
</sst>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E7" sqref="E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448</v>
      </c>
      <c r="F4" s="139"/>
      <c r="G4" s="53" t="s">
        <v>0</v>
      </c>
      <c r="H4" s="138" t="s">
        <v>447</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449</v>
      </c>
      <c r="D11" s="146"/>
      <c r="E11" s="67"/>
      <c r="F11" s="154" t="s">
        <v>332</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333</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51280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765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340</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460</v>
      </c>
      <c r="B37" s="172"/>
      <c r="C37" s="172"/>
      <c r="D37" s="172"/>
      <c r="E37" s="171" t="s">
        <v>471</v>
      </c>
      <c r="F37" s="172"/>
      <c r="G37" s="172"/>
      <c r="H37" s="172"/>
      <c r="I37" s="173"/>
      <c r="J37" s="87">
        <v>3749045</v>
      </c>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461</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462</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463</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80" sqref="I8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464</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465</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1612232291</v>
      </c>
      <c r="I9" s="23">
        <f>I10+I17+I27+I38+I43</f>
        <v>2312857743</v>
      </c>
    </row>
    <row r="10" spans="1:9" ht="12.75" customHeight="1" x14ac:dyDescent="0.2">
      <c r="A10" s="190" t="s">
        <v>5</v>
      </c>
      <c r="B10" s="190"/>
      <c r="C10" s="190"/>
      <c r="D10" s="190"/>
      <c r="E10" s="190"/>
      <c r="F10" s="190"/>
      <c r="G10" s="15">
        <v>3</v>
      </c>
      <c r="H10" s="23">
        <f>H11+H12+H13+H14+H15+H16</f>
        <v>4545243</v>
      </c>
      <c r="I10" s="23">
        <f>I11+I12+I13+I14+I15+I16</f>
        <v>4409477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3601679</v>
      </c>
      <c r="I12" s="22">
        <v>4168731</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943564</v>
      </c>
      <c r="I15" s="22">
        <v>240746</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1528746815</v>
      </c>
      <c r="I17" s="23">
        <f>I18+I19+I20+I21+I22+I23+I24+I25+I26</f>
        <v>2226138463</v>
      </c>
    </row>
    <row r="18" spans="1:9" ht="12.75" customHeight="1" x14ac:dyDescent="0.2">
      <c r="A18" s="189" t="s">
        <v>13</v>
      </c>
      <c r="B18" s="189"/>
      <c r="C18" s="189"/>
      <c r="D18" s="189"/>
      <c r="E18" s="189"/>
      <c r="F18" s="189"/>
      <c r="G18" s="14">
        <v>11</v>
      </c>
      <c r="H18" s="22">
        <v>608915681</v>
      </c>
      <c r="I18" s="22">
        <v>818179308</v>
      </c>
    </row>
    <row r="19" spans="1:9" ht="12.75" customHeight="1" x14ac:dyDescent="0.2">
      <c r="A19" s="189" t="s">
        <v>14</v>
      </c>
      <c r="B19" s="189"/>
      <c r="C19" s="189"/>
      <c r="D19" s="189"/>
      <c r="E19" s="189"/>
      <c r="F19" s="189"/>
      <c r="G19" s="14">
        <v>12</v>
      </c>
      <c r="H19" s="22">
        <v>784878949</v>
      </c>
      <c r="I19" s="22">
        <v>1188387990</v>
      </c>
    </row>
    <row r="20" spans="1:9" ht="12.75" customHeight="1" x14ac:dyDescent="0.2">
      <c r="A20" s="189" t="s">
        <v>15</v>
      </c>
      <c r="B20" s="189"/>
      <c r="C20" s="189"/>
      <c r="D20" s="189"/>
      <c r="E20" s="189"/>
      <c r="F20" s="189"/>
      <c r="G20" s="14">
        <v>13</v>
      </c>
      <c r="H20" s="22">
        <v>80203283</v>
      </c>
      <c r="I20" s="22">
        <v>135280638</v>
      </c>
    </row>
    <row r="21" spans="1:9" ht="12.75" customHeight="1" x14ac:dyDescent="0.2">
      <c r="A21" s="189" t="s">
        <v>16</v>
      </c>
      <c r="B21" s="189"/>
      <c r="C21" s="189"/>
      <c r="D21" s="189"/>
      <c r="E21" s="189"/>
      <c r="F21" s="189"/>
      <c r="G21" s="14">
        <v>14</v>
      </c>
      <c r="H21" s="22">
        <v>29990315</v>
      </c>
      <c r="I21" s="22">
        <v>37582569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20482418</v>
      </c>
      <c r="I24" s="22">
        <v>37320111</v>
      </c>
    </row>
    <row r="25" spans="1:9" ht="12.75" customHeight="1" x14ac:dyDescent="0.2">
      <c r="A25" s="189" t="s">
        <v>20</v>
      </c>
      <c r="B25" s="189"/>
      <c r="C25" s="189"/>
      <c r="D25" s="189"/>
      <c r="E25" s="189"/>
      <c r="F25" s="189"/>
      <c r="G25" s="14">
        <v>18</v>
      </c>
      <c r="H25" s="22">
        <v>4276169</v>
      </c>
      <c r="I25" s="22">
        <v>9387847</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31690</v>
      </c>
      <c r="I27" s="23">
        <f>SUM(I28:I37)</f>
        <v>15269754</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30000</v>
      </c>
      <c r="I31" s="22">
        <v>30000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1690</v>
      </c>
      <c r="I34" s="22">
        <v>1690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15238064</v>
      </c>
    </row>
    <row r="38" spans="1:9" ht="12.75" customHeight="1" x14ac:dyDescent="0.2">
      <c r="A38" s="190" t="s">
        <v>33</v>
      </c>
      <c r="B38" s="190"/>
      <c r="C38" s="190"/>
      <c r="D38" s="190"/>
      <c r="E38" s="190"/>
      <c r="F38" s="190"/>
      <c r="G38" s="15">
        <v>31</v>
      </c>
      <c r="H38" s="23">
        <f>H39+H40+H41+H42</f>
        <v>88152</v>
      </c>
      <c r="I38" s="23">
        <f>I39+I40+I41+I42</f>
        <v>31701</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88152</v>
      </c>
      <c r="I42" s="22">
        <v>31701</v>
      </c>
    </row>
    <row r="43" spans="1:9" ht="12.75" customHeight="1" x14ac:dyDescent="0.2">
      <c r="A43" s="189" t="s">
        <v>38</v>
      </c>
      <c r="B43" s="189"/>
      <c r="C43" s="189"/>
      <c r="D43" s="189"/>
      <c r="E43" s="189"/>
      <c r="F43" s="189"/>
      <c r="G43" s="14">
        <v>36</v>
      </c>
      <c r="H43" s="22">
        <v>78820391</v>
      </c>
      <c r="I43" s="22">
        <v>67008348</v>
      </c>
    </row>
    <row r="44" spans="1:9" ht="12.75" customHeight="1" x14ac:dyDescent="0.2">
      <c r="A44" s="191" t="s">
        <v>304</v>
      </c>
      <c r="B44" s="191"/>
      <c r="C44" s="191"/>
      <c r="D44" s="191"/>
      <c r="E44" s="191"/>
      <c r="F44" s="191"/>
      <c r="G44" s="15">
        <v>37</v>
      </c>
      <c r="H44" s="23">
        <f>H45+H53+H60+H70</f>
        <v>580507758</v>
      </c>
      <c r="I44" s="23">
        <f>I45+I53+I60+I70</f>
        <v>366727609</v>
      </c>
    </row>
    <row r="45" spans="1:9" ht="12.75" customHeight="1" x14ac:dyDescent="0.2">
      <c r="A45" s="190" t="s">
        <v>39</v>
      </c>
      <c r="B45" s="190"/>
      <c r="C45" s="190"/>
      <c r="D45" s="190"/>
      <c r="E45" s="190"/>
      <c r="F45" s="190"/>
      <c r="G45" s="15">
        <v>38</v>
      </c>
      <c r="H45" s="23">
        <f>SUM(H46:H52)</f>
        <v>2711995</v>
      </c>
      <c r="I45" s="23">
        <f>SUM(I46:I52)</f>
        <v>9225964</v>
      </c>
    </row>
    <row r="46" spans="1:9" ht="12.75" customHeight="1" x14ac:dyDescent="0.2">
      <c r="A46" s="189" t="s">
        <v>40</v>
      </c>
      <c r="B46" s="189"/>
      <c r="C46" s="189"/>
      <c r="D46" s="189"/>
      <c r="E46" s="189"/>
      <c r="F46" s="189"/>
      <c r="G46" s="14">
        <v>39</v>
      </c>
      <c r="H46" s="22">
        <v>2551461</v>
      </c>
      <c r="I46" s="22">
        <v>8898221</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131990</v>
      </c>
      <c r="I49" s="22">
        <v>291899</v>
      </c>
    </row>
    <row r="50" spans="1:9" ht="12.75" customHeight="1" x14ac:dyDescent="0.2">
      <c r="A50" s="189" t="s">
        <v>44</v>
      </c>
      <c r="B50" s="189"/>
      <c r="C50" s="189"/>
      <c r="D50" s="189"/>
      <c r="E50" s="189"/>
      <c r="F50" s="189"/>
      <c r="G50" s="14">
        <v>43</v>
      </c>
      <c r="H50" s="22">
        <v>28544</v>
      </c>
      <c r="I50" s="22">
        <v>35844</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7863871</v>
      </c>
      <c r="I53" s="23">
        <f>SUM(I54:I59)</f>
        <v>12300837</v>
      </c>
    </row>
    <row r="54" spans="1:9" ht="12.75" customHeight="1" x14ac:dyDescent="0.2">
      <c r="A54" s="189" t="s">
        <v>48</v>
      </c>
      <c r="B54" s="189"/>
      <c r="C54" s="189"/>
      <c r="D54" s="189"/>
      <c r="E54" s="189"/>
      <c r="F54" s="189"/>
      <c r="G54" s="14">
        <v>47</v>
      </c>
      <c r="H54" s="22">
        <v>44907</v>
      </c>
      <c r="I54" s="22">
        <v>166265</v>
      </c>
    </row>
    <row r="55" spans="1:9" ht="12.75" customHeight="1" x14ac:dyDescent="0.2">
      <c r="A55" s="189" t="s">
        <v>49</v>
      </c>
      <c r="B55" s="189"/>
      <c r="C55" s="189"/>
      <c r="D55" s="189"/>
      <c r="E55" s="189"/>
      <c r="F55" s="189"/>
      <c r="G55" s="14">
        <v>48</v>
      </c>
      <c r="H55" s="22">
        <v>112670</v>
      </c>
      <c r="I55" s="22">
        <v>0</v>
      </c>
    </row>
    <row r="56" spans="1:9" ht="12.75" customHeight="1" x14ac:dyDescent="0.2">
      <c r="A56" s="189" t="s">
        <v>50</v>
      </c>
      <c r="B56" s="189"/>
      <c r="C56" s="189"/>
      <c r="D56" s="189"/>
      <c r="E56" s="189"/>
      <c r="F56" s="189"/>
      <c r="G56" s="14">
        <v>49</v>
      </c>
      <c r="H56" s="22">
        <v>1215344</v>
      </c>
      <c r="I56" s="22">
        <v>5124706</v>
      </c>
    </row>
    <row r="57" spans="1:9" ht="12.75" customHeight="1" x14ac:dyDescent="0.2">
      <c r="A57" s="189" t="s">
        <v>51</v>
      </c>
      <c r="B57" s="189"/>
      <c r="C57" s="189"/>
      <c r="D57" s="189"/>
      <c r="E57" s="189"/>
      <c r="F57" s="189"/>
      <c r="G57" s="14">
        <v>50</v>
      </c>
      <c r="H57" s="22">
        <v>112867</v>
      </c>
      <c r="I57" s="22">
        <v>60530</v>
      </c>
    </row>
    <row r="58" spans="1:9" ht="12.75" customHeight="1" x14ac:dyDescent="0.2">
      <c r="A58" s="189" t="s">
        <v>52</v>
      </c>
      <c r="B58" s="189"/>
      <c r="C58" s="189"/>
      <c r="D58" s="189"/>
      <c r="E58" s="189"/>
      <c r="F58" s="189"/>
      <c r="G58" s="14">
        <v>51</v>
      </c>
      <c r="H58" s="22">
        <v>6045798</v>
      </c>
      <c r="I58" s="22">
        <v>5526043</v>
      </c>
    </row>
    <row r="59" spans="1:9" ht="12.75" customHeight="1" x14ac:dyDescent="0.2">
      <c r="A59" s="189" t="s">
        <v>53</v>
      </c>
      <c r="B59" s="189"/>
      <c r="C59" s="189"/>
      <c r="D59" s="189"/>
      <c r="E59" s="189"/>
      <c r="F59" s="189"/>
      <c r="G59" s="14">
        <v>52</v>
      </c>
      <c r="H59" s="22">
        <v>332285</v>
      </c>
      <c r="I59" s="22">
        <v>1423293</v>
      </c>
    </row>
    <row r="60" spans="1:9" ht="12.75" customHeight="1" x14ac:dyDescent="0.2">
      <c r="A60" s="190" t="s">
        <v>54</v>
      </c>
      <c r="B60" s="190"/>
      <c r="C60" s="190"/>
      <c r="D60" s="190"/>
      <c r="E60" s="190"/>
      <c r="F60" s="190"/>
      <c r="G60" s="15">
        <v>53</v>
      </c>
      <c r="H60" s="23">
        <f>SUM(H61:H69)</f>
        <v>37585870</v>
      </c>
      <c r="I60" s="23">
        <f>SUM(I61:I69)</f>
        <v>127389576</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37585870</v>
      </c>
      <c r="I68" s="22">
        <v>126579600</v>
      </c>
    </row>
    <row r="69" spans="1:9" ht="12.75" customHeight="1" x14ac:dyDescent="0.2">
      <c r="A69" s="189" t="s">
        <v>56</v>
      </c>
      <c r="B69" s="189"/>
      <c r="C69" s="189"/>
      <c r="D69" s="189"/>
      <c r="E69" s="189"/>
      <c r="F69" s="189"/>
      <c r="G69" s="14">
        <v>62</v>
      </c>
      <c r="H69" s="22">
        <v>0</v>
      </c>
      <c r="I69" s="22">
        <v>809976</v>
      </c>
    </row>
    <row r="70" spans="1:9" ht="12.75" customHeight="1" x14ac:dyDescent="0.2">
      <c r="A70" s="189" t="s">
        <v>57</v>
      </c>
      <c r="B70" s="189"/>
      <c r="C70" s="189"/>
      <c r="D70" s="189"/>
      <c r="E70" s="189"/>
      <c r="F70" s="189"/>
      <c r="G70" s="14">
        <v>63</v>
      </c>
      <c r="H70" s="22">
        <v>532346022</v>
      </c>
      <c r="I70" s="22">
        <v>217811232</v>
      </c>
    </row>
    <row r="71" spans="1:9" ht="12.75" customHeight="1" x14ac:dyDescent="0.2">
      <c r="A71" s="206" t="s">
        <v>58</v>
      </c>
      <c r="B71" s="206"/>
      <c r="C71" s="206"/>
      <c r="D71" s="206"/>
      <c r="E71" s="206"/>
      <c r="F71" s="206"/>
      <c r="G71" s="14">
        <v>64</v>
      </c>
      <c r="H71" s="22">
        <v>2495703</v>
      </c>
      <c r="I71" s="22">
        <v>4234445</v>
      </c>
    </row>
    <row r="72" spans="1:9" ht="12.75" customHeight="1" x14ac:dyDescent="0.2">
      <c r="A72" s="191" t="s">
        <v>305</v>
      </c>
      <c r="B72" s="191"/>
      <c r="C72" s="191"/>
      <c r="D72" s="191"/>
      <c r="E72" s="191"/>
      <c r="F72" s="191"/>
      <c r="G72" s="15">
        <v>65</v>
      </c>
      <c r="H72" s="23">
        <f>H8+H9+H44+H71</f>
        <v>2195235752</v>
      </c>
      <c r="I72" s="23">
        <f>I8+I9+I44+I71</f>
        <v>2683819797</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1811647003</v>
      </c>
      <c r="I75" s="102">
        <f>I76+I77+I78+I84+I85+I91+I94+I97</f>
        <v>1742308652</v>
      </c>
    </row>
    <row r="76" spans="1:9" ht="12.75" customHeight="1" x14ac:dyDescent="0.2">
      <c r="A76" s="189" t="s">
        <v>61</v>
      </c>
      <c r="B76" s="189"/>
      <c r="C76" s="189"/>
      <c r="D76" s="189"/>
      <c r="E76" s="189"/>
      <c r="F76" s="189"/>
      <c r="G76" s="14">
        <v>68</v>
      </c>
      <c r="H76" s="22">
        <v>1516434188</v>
      </c>
      <c r="I76" s="22">
        <v>1516434188</v>
      </c>
    </row>
    <row r="77" spans="1:9" ht="12.75" customHeight="1" x14ac:dyDescent="0.2">
      <c r="A77" s="189" t="s">
        <v>62</v>
      </c>
      <c r="B77" s="189"/>
      <c r="C77" s="189"/>
      <c r="D77" s="189"/>
      <c r="E77" s="189"/>
      <c r="F77" s="189"/>
      <c r="G77" s="14">
        <v>69</v>
      </c>
      <c r="H77" s="22">
        <v>153851432</v>
      </c>
      <c r="I77" s="22">
        <v>153851432</v>
      </c>
    </row>
    <row r="78" spans="1:9" ht="12.75" customHeight="1" x14ac:dyDescent="0.2">
      <c r="A78" s="190" t="s">
        <v>63</v>
      </c>
      <c r="B78" s="190"/>
      <c r="C78" s="190"/>
      <c r="D78" s="190"/>
      <c r="E78" s="190"/>
      <c r="F78" s="190"/>
      <c r="G78" s="15">
        <v>70</v>
      </c>
      <c r="H78" s="102">
        <f>SUM(H79:H83)</f>
        <v>29869560</v>
      </c>
      <c r="I78" s="102">
        <f>SUM(I79:I83)</f>
        <v>30652869</v>
      </c>
    </row>
    <row r="79" spans="1:9" ht="12.75" customHeight="1" x14ac:dyDescent="0.2">
      <c r="A79" s="189" t="s">
        <v>64</v>
      </c>
      <c r="B79" s="189"/>
      <c r="C79" s="189"/>
      <c r="D79" s="189"/>
      <c r="E79" s="189"/>
      <c r="F79" s="189"/>
      <c r="G79" s="14">
        <v>71</v>
      </c>
      <c r="H79" s="22">
        <v>29910161</v>
      </c>
      <c r="I79" s="22">
        <v>30693470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-40601</v>
      </c>
      <c r="I81" s="22">
        <v>-40601</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92419820</v>
      </c>
      <c r="I91" s="23">
        <f>I92-I93</f>
        <v>27599520</v>
      </c>
    </row>
    <row r="92" spans="1:9" ht="12.75" customHeight="1" x14ac:dyDescent="0.2">
      <c r="A92" s="189" t="s">
        <v>72</v>
      </c>
      <c r="B92" s="189"/>
      <c r="C92" s="189"/>
      <c r="D92" s="189"/>
      <c r="E92" s="189"/>
      <c r="F92" s="189"/>
      <c r="G92" s="14">
        <v>84</v>
      </c>
      <c r="H92" s="22">
        <v>92419820</v>
      </c>
      <c r="I92" s="22">
        <v>27599520</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15560599</v>
      </c>
      <c r="I94" s="23">
        <f>I95-I96</f>
        <v>10009377</v>
      </c>
    </row>
    <row r="95" spans="1:9" ht="12.75" customHeight="1" x14ac:dyDescent="0.2">
      <c r="A95" s="189" t="s">
        <v>74</v>
      </c>
      <c r="B95" s="189"/>
      <c r="C95" s="189"/>
      <c r="D95" s="189"/>
      <c r="E95" s="189"/>
      <c r="F95" s="189"/>
      <c r="G95" s="14">
        <v>87</v>
      </c>
      <c r="H95" s="22">
        <v>15560599</v>
      </c>
      <c r="I95" s="22">
        <v>10009377</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3511404</v>
      </c>
      <c r="I97" s="22">
        <v>3761266</v>
      </c>
    </row>
    <row r="98" spans="1:9" ht="12.75" customHeight="1" x14ac:dyDescent="0.2">
      <c r="A98" s="191" t="s">
        <v>354</v>
      </c>
      <c r="B98" s="191"/>
      <c r="C98" s="191"/>
      <c r="D98" s="191"/>
      <c r="E98" s="191"/>
      <c r="F98" s="191"/>
      <c r="G98" s="15">
        <v>90</v>
      </c>
      <c r="H98" s="23">
        <f>SUM(H99:H104)</f>
        <v>31602389</v>
      </c>
      <c r="I98" s="23">
        <f>SUM(I99:I104)</f>
        <v>31347989</v>
      </c>
    </row>
    <row r="99" spans="1:9" ht="12.75" customHeight="1" x14ac:dyDescent="0.2">
      <c r="A99" s="189" t="s">
        <v>77</v>
      </c>
      <c r="B99" s="189"/>
      <c r="C99" s="189"/>
      <c r="D99" s="189"/>
      <c r="E99" s="189"/>
      <c r="F99" s="189"/>
      <c r="G99" s="14">
        <v>91</v>
      </c>
      <c r="H99" s="22">
        <v>4864549</v>
      </c>
      <c r="I99" s="22">
        <v>4656901</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21273820</v>
      </c>
      <c r="I101" s="22">
        <v>21519515</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5464020</v>
      </c>
      <c r="I104" s="22">
        <v>5171573</v>
      </c>
    </row>
    <row r="105" spans="1:9" ht="12.75" customHeight="1" x14ac:dyDescent="0.2">
      <c r="A105" s="191" t="s">
        <v>355</v>
      </c>
      <c r="B105" s="191"/>
      <c r="C105" s="191"/>
      <c r="D105" s="191"/>
      <c r="E105" s="191"/>
      <c r="F105" s="191"/>
      <c r="G105" s="15">
        <v>97</v>
      </c>
      <c r="H105" s="23">
        <f>SUM(H106:H116)</f>
        <v>255661934</v>
      </c>
      <c r="I105" s="23">
        <f>SUM(I106:I116)</f>
        <v>706034514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243234571</v>
      </c>
      <c r="I111" s="22">
        <v>694052136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45615</v>
      </c>
      <c r="I113" s="22">
        <v>31014</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430256</v>
      </c>
      <c r="I115" s="22">
        <v>1622695</v>
      </c>
    </row>
    <row r="116" spans="1:9" ht="12.75" customHeight="1" x14ac:dyDescent="0.2">
      <c r="A116" s="189" t="s">
        <v>93</v>
      </c>
      <c r="B116" s="189"/>
      <c r="C116" s="189"/>
      <c r="D116" s="189"/>
      <c r="E116" s="189"/>
      <c r="F116" s="189"/>
      <c r="G116" s="14">
        <v>108</v>
      </c>
      <c r="H116" s="22">
        <v>11951492</v>
      </c>
      <c r="I116" s="22">
        <v>10328669</v>
      </c>
    </row>
    <row r="117" spans="1:9" ht="12.75" customHeight="1" x14ac:dyDescent="0.2">
      <c r="A117" s="191" t="s">
        <v>356</v>
      </c>
      <c r="B117" s="191"/>
      <c r="C117" s="191"/>
      <c r="D117" s="191"/>
      <c r="E117" s="191"/>
      <c r="F117" s="191"/>
      <c r="G117" s="15">
        <v>109</v>
      </c>
      <c r="H117" s="23">
        <f>SUM(H118:H131)</f>
        <v>88591252</v>
      </c>
      <c r="I117" s="23">
        <f>SUM(I118:I131)</f>
        <v>187682789</v>
      </c>
    </row>
    <row r="118" spans="1:9" ht="12.75" customHeight="1" x14ac:dyDescent="0.2">
      <c r="A118" s="189" t="s">
        <v>83</v>
      </c>
      <c r="B118" s="189"/>
      <c r="C118" s="189"/>
      <c r="D118" s="189"/>
      <c r="E118" s="189"/>
      <c r="F118" s="189"/>
      <c r="G118" s="14">
        <v>110</v>
      </c>
      <c r="H118" s="22">
        <v>19617535</v>
      </c>
      <c r="I118" s="22">
        <v>15705556</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41893101</v>
      </c>
      <c r="I123" s="22">
        <v>135719590</v>
      </c>
    </row>
    <row r="124" spans="1:9" ht="12.75" customHeight="1" x14ac:dyDescent="0.2">
      <c r="A124" s="189" t="s">
        <v>89</v>
      </c>
      <c r="B124" s="189"/>
      <c r="C124" s="189"/>
      <c r="D124" s="189"/>
      <c r="E124" s="189"/>
      <c r="F124" s="189"/>
      <c r="G124" s="14">
        <v>116</v>
      </c>
      <c r="H124" s="22">
        <v>4278067</v>
      </c>
      <c r="I124" s="22">
        <v>5156800</v>
      </c>
    </row>
    <row r="125" spans="1:9" ht="12.75" customHeight="1" x14ac:dyDescent="0.2">
      <c r="A125" s="189" t="s">
        <v>90</v>
      </c>
      <c r="B125" s="189"/>
      <c r="C125" s="189"/>
      <c r="D125" s="189"/>
      <c r="E125" s="189"/>
      <c r="F125" s="189"/>
      <c r="G125" s="14">
        <v>117</v>
      </c>
      <c r="H125" s="22">
        <v>16313119</v>
      </c>
      <c r="I125" s="22">
        <v>21043440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3989099</v>
      </c>
      <c r="I127" s="22">
        <v>5992032</v>
      </c>
    </row>
    <row r="128" spans="1:9" x14ac:dyDescent="0.2">
      <c r="A128" s="189" t="s">
        <v>95</v>
      </c>
      <c r="B128" s="189"/>
      <c r="C128" s="189"/>
      <c r="D128" s="189"/>
      <c r="E128" s="189"/>
      <c r="F128" s="189"/>
      <c r="G128" s="14">
        <v>120</v>
      </c>
      <c r="H128" s="22">
        <v>1842979</v>
      </c>
      <c r="I128" s="22">
        <v>2812926</v>
      </c>
    </row>
    <row r="129" spans="1:9" x14ac:dyDescent="0.2">
      <c r="A129" s="189" t="s">
        <v>96</v>
      </c>
      <c r="B129" s="189"/>
      <c r="C129" s="189"/>
      <c r="D129" s="189"/>
      <c r="E129" s="189"/>
      <c r="F129" s="189"/>
      <c r="G129" s="14">
        <v>121</v>
      </c>
      <c r="H129" s="22">
        <v>379676</v>
      </c>
      <c r="I129" s="22">
        <v>379676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277676</v>
      </c>
      <c r="I131" s="22">
        <v>872769</v>
      </c>
    </row>
    <row r="132" spans="1:9" ht="22.15" customHeight="1" x14ac:dyDescent="0.2">
      <c r="A132" s="206" t="s">
        <v>99</v>
      </c>
      <c r="B132" s="206"/>
      <c r="C132" s="206"/>
      <c r="D132" s="206"/>
      <c r="E132" s="206"/>
      <c r="F132" s="206"/>
      <c r="G132" s="14">
        <v>124</v>
      </c>
      <c r="H132" s="22">
        <v>7733174</v>
      </c>
      <c r="I132" s="22">
        <v>16445853</v>
      </c>
    </row>
    <row r="133" spans="1:9" ht="12.75" customHeight="1" x14ac:dyDescent="0.2">
      <c r="A133" s="191" t="s">
        <v>357</v>
      </c>
      <c r="B133" s="191"/>
      <c r="C133" s="191"/>
      <c r="D133" s="191"/>
      <c r="E133" s="191"/>
      <c r="F133" s="191"/>
      <c r="G133" s="15">
        <v>125</v>
      </c>
      <c r="H133" s="23">
        <f>H75+H98+H105+H117+H132</f>
        <v>2195235752</v>
      </c>
      <c r="I133" s="23">
        <f>I75+I98+I105+I117+I132</f>
        <v>2683819797</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I116" sqref="I116"/>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467</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286070282</v>
      </c>
      <c r="I8" s="107">
        <f>SUM(I9:I13)</f>
        <v>13485288</v>
      </c>
      <c r="J8" s="107">
        <f>SUM(J9:J13)</f>
        <v>588621787</v>
      </c>
      <c r="K8" s="107">
        <f>SUM(K9:K13)</f>
        <v>35376202</v>
      </c>
    </row>
    <row r="9" spans="1:11" ht="12.75" customHeight="1" x14ac:dyDescent="0.2">
      <c r="A9" s="189" t="s">
        <v>115</v>
      </c>
      <c r="B9" s="189"/>
      <c r="C9" s="189"/>
      <c r="D9" s="189"/>
      <c r="E9" s="189"/>
      <c r="F9" s="189"/>
      <c r="G9" s="14">
        <v>2</v>
      </c>
      <c r="H9" s="108">
        <v>1293283</v>
      </c>
      <c r="I9" s="108">
        <v>232539</v>
      </c>
      <c r="J9" s="108">
        <v>2826874</v>
      </c>
      <c r="K9" s="108">
        <v>-226362.99999999991</v>
      </c>
    </row>
    <row r="10" spans="1:11" ht="12.75" customHeight="1" x14ac:dyDescent="0.2">
      <c r="A10" s="189" t="s">
        <v>116</v>
      </c>
      <c r="B10" s="189"/>
      <c r="C10" s="189"/>
      <c r="D10" s="189"/>
      <c r="E10" s="189"/>
      <c r="F10" s="189"/>
      <c r="G10" s="14">
        <v>3</v>
      </c>
      <c r="H10" s="108">
        <v>279607041</v>
      </c>
      <c r="I10" s="108">
        <v>12658455</v>
      </c>
      <c r="J10" s="108">
        <v>580948519</v>
      </c>
      <c r="K10" s="108">
        <v>34322793</v>
      </c>
    </row>
    <row r="11" spans="1:11" ht="12.75" customHeight="1" x14ac:dyDescent="0.2">
      <c r="A11" s="189" t="s">
        <v>117</v>
      </c>
      <c r="B11" s="189"/>
      <c r="C11" s="189"/>
      <c r="D11" s="189"/>
      <c r="E11" s="189"/>
      <c r="F11" s="189"/>
      <c r="G11" s="14">
        <v>4</v>
      </c>
      <c r="H11" s="108">
        <v>13498</v>
      </c>
      <c r="I11" s="108">
        <v>9472</v>
      </c>
      <c r="J11" s="108">
        <v>14238</v>
      </c>
      <c r="K11" s="108">
        <v>2669</v>
      </c>
    </row>
    <row r="12" spans="1:11" ht="12.75" customHeight="1" x14ac:dyDescent="0.2">
      <c r="A12" s="189" t="s">
        <v>118</v>
      </c>
      <c r="B12" s="189"/>
      <c r="C12" s="189"/>
      <c r="D12" s="189"/>
      <c r="E12" s="189"/>
      <c r="F12" s="189"/>
      <c r="G12" s="14">
        <v>5</v>
      </c>
      <c r="H12" s="108">
        <v>78227</v>
      </c>
      <c r="I12" s="108">
        <v>6358</v>
      </c>
      <c r="J12" s="108">
        <v>626946</v>
      </c>
      <c r="K12" s="108">
        <v>177464</v>
      </c>
    </row>
    <row r="13" spans="1:11" ht="12.75" customHeight="1" x14ac:dyDescent="0.2">
      <c r="A13" s="189" t="s">
        <v>119</v>
      </c>
      <c r="B13" s="189"/>
      <c r="C13" s="189"/>
      <c r="D13" s="189"/>
      <c r="E13" s="189"/>
      <c r="F13" s="189"/>
      <c r="G13" s="14">
        <v>6</v>
      </c>
      <c r="H13" s="108">
        <v>5078233</v>
      </c>
      <c r="I13" s="108">
        <v>578464</v>
      </c>
      <c r="J13" s="108">
        <v>4205210</v>
      </c>
      <c r="K13" s="108">
        <v>1099639</v>
      </c>
    </row>
    <row r="14" spans="1:11" ht="12.75" customHeight="1" x14ac:dyDescent="0.2">
      <c r="A14" s="224" t="s">
        <v>359</v>
      </c>
      <c r="B14" s="224"/>
      <c r="C14" s="224"/>
      <c r="D14" s="224"/>
      <c r="E14" s="224"/>
      <c r="F14" s="224"/>
      <c r="G14" s="15">
        <v>7</v>
      </c>
      <c r="H14" s="107">
        <f>H15+H16+H20+H24+H25+H26+H29+H36</f>
        <v>273379813</v>
      </c>
      <c r="I14" s="107">
        <f>I15+I16+I20+I24+I25+I26+I29+I36</f>
        <v>82737353</v>
      </c>
      <c r="J14" s="107">
        <f>J15+J16+J20+J24+J25+J26+J29+J36</f>
        <v>566738329</v>
      </c>
      <c r="K14" s="107">
        <f>K15+K16+K20+K24+K25+K26+K29+K36</f>
        <v>136829331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76817828</v>
      </c>
      <c r="I16" s="107">
        <f>SUM(I17:I19)</f>
        <v>14697753</v>
      </c>
      <c r="J16" s="107">
        <f>SUM(J17:J19)</f>
        <v>193117731</v>
      </c>
      <c r="K16" s="107">
        <f>SUM(K17:K19)</f>
        <v>26217836</v>
      </c>
    </row>
    <row r="17" spans="1:11" ht="12.75" customHeight="1" x14ac:dyDescent="0.2">
      <c r="A17" s="225" t="s">
        <v>120</v>
      </c>
      <c r="B17" s="225"/>
      <c r="C17" s="225"/>
      <c r="D17" s="225"/>
      <c r="E17" s="225"/>
      <c r="F17" s="225"/>
      <c r="G17" s="14">
        <v>10</v>
      </c>
      <c r="H17" s="108">
        <v>42807180</v>
      </c>
      <c r="I17" s="108">
        <v>7138415</v>
      </c>
      <c r="J17" s="108">
        <v>122188525</v>
      </c>
      <c r="K17" s="108">
        <v>12630770</v>
      </c>
    </row>
    <row r="18" spans="1:11" ht="12.75" customHeight="1" x14ac:dyDescent="0.2">
      <c r="A18" s="225" t="s">
        <v>121</v>
      </c>
      <c r="B18" s="225"/>
      <c r="C18" s="225"/>
      <c r="D18" s="225"/>
      <c r="E18" s="225"/>
      <c r="F18" s="225"/>
      <c r="G18" s="14">
        <v>11</v>
      </c>
      <c r="H18" s="108">
        <v>210311</v>
      </c>
      <c r="I18" s="108">
        <v>3385</v>
      </c>
      <c r="J18" s="108">
        <v>481549</v>
      </c>
      <c r="K18" s="108">
        <v>10854</v>
      </c>
    </row>
    <row r="19" spans="1:11" ht="12.75" customHeight="1" x14ac:dyDescent="0.2">
      <c r="A19" s="225" t="s">
        <v>122</v>
      </c>
      <c r="B19" s="225"/>
      <c r="C19" s="225"/>
      <c r="D19" s="225"/>
      <c r="E19" s="225"/>
      <c r="F19" s="225"/>
      <c r="G19" s="14">
        <v>12</v>
      </c>
      <c r="H19" s="108">
        <v>33800337</v>
      </c>
      <c r="I19" s="108">
        <v>7555953</v>
      </c>
      <c r="J19" s="108">
        <v>70447657</v>
      </c>
      <c r="K19" s="108">
        <v>13576212</v>
      </c>
    </row>
    <row r="20" spans="1:11" ht="12.75" customHeight="1" x14ac:dyDescent="0.2">
      <c r="A20" s="190" t="s">
        <v>440</v>
      </c>
      <c r="B20" s="190"/>
      <c r="C20" s="190"/>
      <c r="D20" s="190"/>
      <c r="E20" s="190"/>
      <c r="F20" s="190"/>
      <c r="G20" s="15">
        <v>13</v>
      </c>
      <c r="H20" s="107">
        <f>SUM(H21:H23)</f>
        <v>53777655</v>
      </c>
      <c r="I20" s="107">
        <f>SUM(I21:I23)</f>
        <v>18367132</v>
      </c>
      <c r="J20" s="107">
        <f>SUM(J21:J23)</f>
        <v>142163575</v>
      </c>
      <c r="K20" s="107">
        <f>SUM(K21:K23)</f>
        <v>32571391</v>
      </c>
    </row>
    <row r="21" spans="1:11" ht="12.75" customHeight="1" x14ac:dyDescent="0.2">
      <c r="A21" s="225" t="s">
        <v>105</v>
      </c>
      <c r="B21" s="225"/>
      <c r="C21" s="225"/>
      <c r="D21" s="225"/>
      <c r="E21" s="225"/>
      <c r="F21" s="225"/>
      <c r="G21" s="14">
        <v>14</v>
      </c>
      <c r="H21" s="108">
        <v>33939809</v>
      </c>
      <c r="I21" s="108">
        <v>11897612</v>
      </c>
      <c r="J21" s="108">
        <v>92043991</v>
      </c>
      <c r="K21" s="108">
        <v>21611827</v>
      </c>
    </row>
    <row r="22" spans="1:11" ht="12.75" customHeight="1" x14ac:dyDescent="0.2">
      <c r="A22" s="225" t="s">
        <v>106</v>
      </c>
      <c r="B22" s="225"/>
      <c r="C22" s="225"/>
      <c r="D22" s="225"/>
      <c r="E22" s="225"/>
      <c r="F22" s="225"/>
      <c r="G22" s="14">
        <v>15</v>
      </c>
      <c r="H22" s="108">
        <v>12519068</v>
      </c>
      <c r="I22" s="108">
        <v>3863752</v>
      </c>
      <c r="J22" s="108">
        <v>31739000</v>
      </c>
      <c r="K22" s="108">
        <v>7077686</v>
      </c>
    </row>
    <row r="23" spans="1:11" ht="12.75" customHeight="1" x14ac:dyDescent="0.2">
      <c r="A23" s="225" t="s">
        <v>107</v>
      </c>
      <c r="B23" s="225"/>
      <c r="C23" s="225"/>
      <c r="D23" s="225"/>
      <c r="E23" s="225"/>
      <c r="F23" s="225"/>
      <c r="G23" s="14">
        <v>16</v>
      </c>
      <c r="H23" s="108">
        <v>7318778</v>
      </c>
      <c r="I23" s="108">
        <v>2605768</v>
      </c>
      <c r="J23" s="108">
        <v>18380584</v>
      </c>
      <c r="K23" s="108">
        <v>3881878</v>
      </c>
    </row>
    <row r="24" spans="1:11" ht="12.75" customHeight="1" x14ac:dyDescent="0.2">
      <c r="A24" s="189" t="s">
        <v>108</v>
      </c>
      <c r="B24" s="189"/>
      <c r="C24" s="189"/>
      <c r="D24" s="189"/>
      <c r="E24" s="189"/>
      <c r="F24" s="189"/>
      <c r="G24" s="14">
        <v>17</v>
      </c>
      <c r="H24" s="108">
        <v>96592487</v>
      </c>
      <c r="I24" s="108">
        <v>24157635</v>
      </c>
      <c r="J24" s="108">
        <v>126352047</v>
      </c>
      <c r="K24" s="108">
        <v>33130260</v>
      </c>
    </row>
    <row r="25" spans="1:11" ht="12.75" customHeight="1" x14ac:dyDescent="0.2">
      <c r="A25" s="189" t="s">
        <v>109</v>
      </c>
      <c r="B25" s="189"/>
      <c r="C25" s="189"/>
      <c r="D25" s="189"/>
      <c r="E25" s="189"/>
      <c r="F25" s="189"/>
      <c r="G25" s="14">
        <v>18</v>
      </c>
      <c r="H25" s="108">
        <v>39090454</v>
      </c>
      <c r="I25" s="108">
        <v>20307732</v>
      </c>
      <c r="J25" s="108">
        <v>83190710</v>
      </c>
      <c r="K25" s="108">
        <v>23919126</v>
      </c>
    </row>
    <row r="26" spans="1:11" ht="12.75" customHeight="1" x14ac:dyDescent="0.2">
      <c r="A26" s="190" t="s">
        <v>441</v>
      </c>
      <c r="B26" s="190"/>
      <c r="C26" s="190"/>
      <c r="D26" s="190"/>
      <c r="E26" s="190"/>
      <c r="F26" s="190"/>
      <c r="G26" s="15">
        <v>19</v>
      </c>
      <c r="H26" s="107">
        <f>H27+H28</f>
        <v>23630</v>
      </c>
      <c r="I26" s="107">
        <f>I27+I28</f>
        <v>23630</v>
      </c>
      <c r="J26" s="107">
        <f>J27+J28</f>
        <v>20991</v>
      </c>
      <c r="K26" s="107">
        <f>K27+K28</f>
        <v>20991</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23630</v>
      </c>
      <c r="I28" s="108">
        <v>23630</v>
      </c>
      <c r="J28" s="108">
        <v>20991</v>
      </c>
      <c r="K28" s="108">
        <v>20991</v>
      </c>
    </row>
    <row r="29" spans="1:11" ht="12.75" customHeight="1" x14ac:dyDescent="0.2">
      <c r="A29" s="190" t="s">
        <v>442</v>
      </c>
      <c r="B29" s="190"/>
      <c r="C29" s="190"/>
      <c r="D29" s="190"/>
      <c r="E29" s="190"/>
      <c r="F29" s="190"/>
      <c r="G29" s="15">
        <v>22</v>
      </c>
      <c r="H29" s="107">
        <f>SUM(H30:H35)</f>
        <v>3703810</v>
      </c>
      <c r="I29" s="107">
        <f>SUM(I30:I35)</f>
        <v>3703810</v>
      </c>
      <c r="J29" s="107">
        <f>SUM(J30:J35)</f>
        <v>1132977</v>
      </c>
      <c r="K29" s="107">
        <f>SUM(K30:K35)</f>
        <v>1132977</v>
      </c>
    </row>
    <row r="30" spans="1:11" ht="12.75" customHeight="1" x14ac:dyDescent="0.2">
      <c r="A30" s="225" t="s">
        <v>125</v>
      </c>
      <c r="B30" s="225"/>
      <c r="C30" s="225"/>
      <c r="D30" s="225"/>
      <c r="E30" s="225"/>
      <c r="F30" s="225"/>
      <c r="G30" s="14">
        <v>23</v>
      </c>
      <c r="H30" s="108">
        <v>111345</v>
      </c>
      <c r="I30" s="108">
        <v>111345</v>
      </c>
      <c r="J30" s="108">
        <v>15226</v>
      </c>
      <c r="K30" s="108">
        <v>15226</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256649</v>
      </c>
      <c r="I32" s="108">
        <v>256649</v>
      </c>
      <c r="J32" s="108">
        <v>245695</v>
      </c>
      <c r="K32" s="108">
        <v>245695</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3335816</v>
      </c>
      <c r="I35" s="108">
        <v>3335816</v>
      </c>
      <c r="J35" s="108">
        <v>872056</v>
      </c>
      <c r="K35" s="108">
        <v>872056</v>
      </c>
    </row>
    <row r="36" spans="1:11" ht="12.75" customHeight="1" x14ac:dyDescent="0.2">
      <c r="A36" s="189" t="s">
        <v>110</v>
      </c>
      <c r="B36" s="189"/>
      <c r="C36" s="189"/>
      <c r="D36" s="189"/>
      <c r="E36" s="189"/>
      <c r="F36" s="189"/>
      <c r="G36" s="14">
        <v>29</v>
      </c>
      <c r="H36" s="108">
        <v>3373949</v>
      </c>
      <c r="I36" s="108">
        <v>1479661</v>
      </c>
      <c r="J36" s="108">
        <v>20760298</v>
      </c>
      <c r="K36" s="108">
        <v>19836750</v>
      </c>
    </row>
    <row r="37" spans="1:11" ht="12.75" customHeight="1" x14ac:dyDescent="0.2">
      <c r="A37" s="224" t="s">
        <v>360</v>
      </c>
      <c r="B37" s="224"/>
      <c r="C37" s="224"/>
      <c r="D37" s="224"/>
      <c r="E37" s="224"/>
      <c r="F37" s="224"/>
      <c r="G37" s="15">
        <v>30</v>
      </c>
      <c r="H37" s="107">
        <f>SUM(H38:H47)</f>
        <v>978443</v>
      </c>
      <c r="I37" s="107">
        <f>SUM(I38:I47)</f>
        <v>304688</v>
      </c>
      <c r="J37" s="107">
        <f>SUM(J38:J47)</f>
        <v>17245080</v>
      </c>
      <c r="K37" s="107">
        <f>SUM(K38:K47)</f>
        <v>1673810</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15342</v>
      </c>
      <c r="I44" s="108">
        <v>102</v>
      </c>
      <c r="J44" s="108">
        <v>16308</v>
      </c>
      <c r="K44" s="108">
        <v>10086</v>
      </c>
    </row>
    <row r="45" spans="1:11" ht="12.75" customHeight="1" x14ac:dyDescent="0.2">
      <c r="A45" s="189" t="s">
        <v>138</v>
      </c>
      <c r="B45" s="189"/>
      <c r="C45" s="189"/>
      <c r="D45" s="189"/>
      <c r="E45" s="189"/>
      <c r="F45" s="189"/>
      <c r="G45" s="14">
        <v>38</v>
      </c>
      <c r="H45" s="108">
        <v>888554</v>
      </c>
      <c r="I45" s="108">
        <v>339524</v>
      </c>
      <c r="J45" s="108">
        <v>1053860</v>
      </c>
      <c r="K45" s="108">
        <v>344287</v>
      </c>
    </row>
    <row r="46" spans="1:11" ht="12.75" customHeight="1" x14ac:dyDescent="0.2">
      <c r="A46" s="189" t="s">
        <v>139</v>
      </c>
      <c r="B46" s="189"/>
      <c r="C46" s="189"/>
      <c r="D46" s="189"/>
      <c r="E46" s="189"/>
      <c r="F46" s="189"/>
      <c r="G46" s="14">
        <v>39</v>
      </c>
      <c r="H46" s="108">
        <v>0</v>
      </c>
      <c r="I46" s="108">
        <v>0</v>
      </c>
      <c r="J46" s="108">
        <v>16048040</v>
      </c>
      <c r="K46" s="108">
        <v>1313798</v>
      </c>
    </row>
    <row r="47" spans="1:11" ht="12.75" customHeight="1" x14ac:dyDescent="0.2">
      <c r="A47" s="189" t="s">
        <v>140</v>
      </c>
      <c r="B47" s="189"/>
      <c r="C47" s="189"/>
      <c r="D47" s="189"/>
      <c r="E47" s="189"/>
      <c r="F47" s="189"/>
      <c r="G47" s="14">
        <v>40</v>
      </c>
      <c r="H47" s="108">
        <v>74547</v>
      </c>
      <c r="I47" s="108">
        <v>-34938</v>
      </c>
      <c r="J47" s="108">
        <v>126872</v>
      </c>
      <c r="K47" s="108">
        <v>5639</v>
      </c>
    </row>
    <row r="48" spans="1:11" ht="12.75" customHeight="1" x14ac:dyDescent="0.2">
      <c r="A48" s="224" t="s">
        <v>361</v>
      </c>
      <c r="B48" s="224"/>
      <c r="C48" s="224"/>
      <c r="D48" s="224"/>
      <c r="E48" s="224"/>
      <c r="F48" s="224"/>
      <c r="G48" s="15">
        <v>41</v>
      </c>
      <c r="H48" s="107">
        <f>SUM(H49:H55)</f>
        <v>5687373</v>
      </c>
      <c r="I48" s="107">
        <f>SUM(I49:I55)</f>
        <v>1994131</v>
      </c>
      <c r="J48" s="107">
        <f>SUM(J49:J55)</f>
        <v>18680079</v>
      </c>
      <c r="K48" s="107">
        <f>SUM(K49:K55)</f>
        <v>6853749</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5577160</v>
      </c>
      <c r="I51" s="108">
        <v>1460940</v>
      </c>
      <c r="J51" s="108">
        <v>15960253</v>
      </c>
      <c r="K51" s="108">
        <v>5657823</v>
      </c>
    </row>
    <row r="52" spans="1:11" ht="12.75" customHeight="1" x14ac:dyDescent="0.2">
      <c r="A52" s="228" t="s">
        <v>144</v>
      </c>
      <c r="B52" s="228"/>
      <c r="C52" s="228"/>
      <c r="D52" s="228"/>
      <c r="E52" s="228"/>
      <c r="F52" s="228"/>
      <c r="G52" s="14">
        <v>45</v>
      </c>
      <c r="H52" s="108">
        <v>0</v>
      </c>
      <c r="I52" s="108">
        <v>506835</v>
      </c>
      <c r="J52" s="108">
        <v>1013178</v>
      </c>
      <c r="K52" s="108">
        <v>749264</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110213</v>
      </c>
      <c r="I55" s="108">
        <v>26356</v>
      </c>
      <c r="J55" s="108">
        <v>1706648</v>
      </c>
      <c r="K55" s="108">
        <v>446662</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287048725</v>
      </c>
      <c r="I60" s="107">
        <f t="shared" ref="I60:K60" si="0">I8+I37+I56+I57</f>
        <v>13789976</v>
      </c>
      <c r="J60" s="107">
        <f t="shared" si="0"/>
        <v>605866867</v>
      </c>
      <c r="K60" s="107">
        <f t="shared" si="0"/>
        <v>37050012</v>
      </c>
    </row>
    <row r="61" spans="1:11" ht="12.75" customHeight="1" x14ac:dyDescent="0.2">
      <c r="A61" s="224" t="s">
        <v>363</v>
      </c>
      <c r="B61" s="224"/>
      <c r="C61" s="224"/>
      <c r="D61" s="224"/>
      <c r="E61" s="224"/>
      <c r="F61" s="224"/>
      <c r="G61" s="15">
        <v>54</v>
      </c>
      <c r="H61" s="107">
        <f>H14+H48+H58+H59</f>
        <v>279067186</v>
      </c>
      <c r="I61" s="107">
        <f t="shared" ref="I61:K61" si="1">I14+I48+I58+I59</f>
        <v>84731484</v>
      </c>
      <c r="J61" s="107">
        <f t="shared" si="1"/>
        <v>585418408</v>
      </c>
      <c r="K61" s="107">
        <f t="shared" si="1"/>
        <v>143683080</v>
      </c>
    </row>
    <row r="62" spans="1:11" ht="12.75" customHeight="1" x14ac:dyDescent="0.2">
      <c r="A62" s="224" t="s">
        <v>364</v>
      </c>
      <c r="B62" s="224"/>
      <c r="C62" s="224"/>
      <c r="D62" s="224"/>
      <c r="E62" s="224"/>
      <c r="F62" s="224"/>
      <c r="G62" s="15">
        <v>55</v>
      </c>
      <c r="H62" s="107">
        <f>H60-H61</f>
        <v>7981539</v>
      </c>
      <c r="I62" s="107">
        <f t="shared" ref="I62:K62" si="2">I60-I61</f>
        <v>-70941508</v>
      </c>
      <c r="J62" s="107">
        <f t="shared" si="2"/>
        <v>20448459</v>
      </c>
      <c r="K62" s="107">
        <f t="shared" si="2"/>
        <v>-106633068</v>
      </c>
    </row>
    <row r="63" spans="1:11" ht="12.75" customHeight="1" x14ac:dyDescent="0.2">
      <c r="A63" s="229" t="s">
        <v>365</v>
      </c>
      <c r="B63" s="229"/>
      <c r="C63" s="229"/>
      <c r="D63" s="229"/>
      <c r="E63" s="229"/>
      <c r="F63" s="229"/>
      <c r="G63" s="15">
        <v>56</v>
      </c>
      <c r="H63" s="107">
        <f>+IF((H60-H61)&gt;0,(H60-H61),0)</f>
        <v>7981539</v>
      </c>
      <c r="I63" s="107">
        <f t="shared" ref="I63:K63" si="3">+IF((I60-I61)&gt;0,(I60-I61),0)</f>
        <v>0</v>
      </c>
      <c r="J63" s="107">
        <f t="shared" si="3"/>
        <v>20448459</v>
      </c>
      <c r="K63" s="107">
        <f t="shared" si="3"/>
        <v>0</v>
      </c>
    </row>
    <row r="64" spans="1:11" ht="12.75" customHeight="1" x14ac:dyDescent="0.2">
      <c r="A64" s="229" t="s">
        <v>366</v>
      </c>
      <c r="B64" s="229"/>
      <c r="C64" s="229"/>
      <c r="D64" s="229"/>
      <c r="E64" s="229"/>
      <c r="F64" s="229"/>
      <c r="G64" s="15">
        <v>57</v>
      </c>
      <c r="H64" s="107">
        <f>+IF((H60-H61)&lt;0,(H60-H61),0)</f>
        <v>0</v>
      </c>
      <c r="I64" s="107">
        <f t="shared" ref="I64:K64" si="4">+IF((I60-I61)&lt;0,(I60-I61),0)</f>
        <v>-70941508</v>
      </c>
      <c r="J64" s="107">
        <f t="shared" si="4"/>
        <v>0</v>
      </c>
      <c r="K64" s="107">
        <f t="shared" si="4"/>
        <v>-106633068</v>
      </c>
    </row>
    <row r="65" spans="1:11" ht="12.75" customHeight="1" x14ac:dyDescent="0.2">
      <c r="A65" s="230" t="s">
        <v>111</v>
      </c>
      <c r="B65" s="230"/>
      <c r="C65" s="230"/>
      <c r="D65" s="230"/>
      <c r="E65" s="230"/>
      <c r="F65" s="230"/>
      <c r="G65" s="14">
        <v>58</v>
      </c>
      <c r="H65" s="108">
        <v>-7492678</v>
      </c>
      <c r="I65" s="108">
        <v>-15066278</v>
      </c>
      <c r="J65" s="108">
        <v>10189220</v>
      </c>
      <c r="K65" s="108">
        <v>-16261884</v>
      </c>
    </row>
    <row r="66" spans="1:11" ht="12.75" customHeight="1" x14ac:dyDescent="0.2">
      <c r="A66" s="224" t="s">
        <v>367</v>
      </c>
      <c r="B66" s="224"/>
      <c r="C66" s="224"/>
      <c r="D66" s="224"/>
      <c r="E66" s="224"/>
      <c r="F66" s="224"/>
      <c r="G66" s="15">
        <v>59</v>
      </c>
      <c r="H66" s="107">
        <f>H62-H65</f>
        <v>15474217</v>
      </c>
      <c r="I66" s="107">
        <f t="shared" ref="I66:K66" si="5">I62-I65</f>
        <v>-55875230</v>
      </c>
      <c r="J66" s="107">
        <f t="shared" si="5"/>
        <v>10259239</v>
      </c>
      <c r="K66" s="107">
        <f t="shared" si="5"/>
        <v>-90371184</v>
      </c>
    </row>
    <row r="67" spans="1:11" ht="12.75" customHeight="1" x14ac:dyDescent="0.2">
      <c r="A67" s="229" t="s">
        <v>368</v>
      </c>
      <c r="B67" s="229"/>
      <c r="C67" s="229"/>
      <c r="D67" s="229"/>
      <c r="E67" s="229"/>
      <c r="F67" s="229"/>
      <c r="G67" s="15">
        <v>60</v>
      </c>
      <c r="H67" s="107">
        <f>+IF((H62-H65)&gt;0,(H62-H65),0)</f>
        <v>15474217</v>
      </c>
      <c r="I67" s="107">
        <f t="shared" ref="I67:K67" si="6">+IF((I62-I65)&gt;0,(I62-I65),0)</f>
        <v>0</v>
      </c>
      <c r="J67" s="107">
        <f t="shared" si="6"/>
        <v>10259239</v>
      </c>
      <c r="K67" s="107">
        <f t="shared" si="6"/>
        <v>0</v>
      </c>
    </row>
    <row r="68" spans="1:11" ht="12.75" customHeight="1" x14ac:dyDescent="0.2">
      <c r="A68" s="229" t="s">
        <v>369</v>
      </c>
      <c r="B68" s="229"/>
      <c r="C68" s="229"/>
      <c r="D68" s="229"/>
      <c r="E68" s="229"/>
      <c r="F68" s="229"/>
      <c r="G68" s="15">
        <v>61</v>
      </c>
      <c r="H68" s="107">
        <f>+IF((H62-H65)&lt;0,(H62-H65),0)</f>
        <v>0</v>
      </c>
      <c r="I68" s="107">
        <f t="shared" ref="I68:K68" si="7">+IF((I62-I65)&lt;0,(I62-I65),0)</f>
        <v>-55875230</v>
      </c>
      <c r="J68" s="107">
        <f t="shared" si="7"/>
        <v>0</v>
      </c>
      <c r="K68" s="107">
        <f t="shared" si="7"/>
        <v>-90371184</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15474217</v>
      </c>
      <c r="I85" s="110">
        <f>I86+I87</f>
        <v>-55875230</v>
      </c>
      <c r="J85" s="110">
        <f>J86+J87</f>
        <v>10259239</v>
      </c>
      <c r="K85" s="110">
        <f>K86+K87</f>
        <v>-90371184</v>
      </c>
    </row>
    <row r="86" spans="1:11" ht="12.75" customHeight="1" x14ac:dyDescent="0.2">
      <c r="A86" s="236" t="s">
        <v>157</v>
      </c>
      <c r="B86" s="236"/>
      <c r="C86" s="236"/>
      <c r="D86" s="236"/>
      <c r="E86" s="236"/>
      <c r="F86" s="236"/>
      <c r="G86" s="14">
        <v>76</v>
      </c>
      <c r="H86" s="111">
        <v>15560599</v>
      </c>
      <c r="I86" s="111">
        <v>-55541922</v>
      </c>
      <c r="J86" s="111">
        <v>10009377</v>
      </c>
      <c r="K86" s="111">
        <v>-90127110</v>
      </c>
    </row>
    <row r="87" spans="1:11" ht="12.75" customHeight="1" x14ac:dyDescent="0.2">
      <c r="A87" s="236" t="s">
        <v>158</v>
      </c>
      <c r="B87" s="236"/>
      <c r="C87" s="236"/>
      <c r="D87" s="236"/>
      <c r="E87" s="236"/>
      <c r="F87" s="236"/>
      <c r="G87" s="14">
        <v>77</v>
      </c>
      <c r="H87" s="111">
        <v>-86382</v>
      </c>
      <c r="I87" s="111">
        <v>-333308</v>
      </c>
      <c r="J87" s="111">
        <v>249862</v>
      </c>
      <c r="K87" s="111">
        <v>-244074</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15474217</v>
      </c>
      <c r="I89" s="111">
        <v>-55875230</v>
      </c>
      <c r="J89" s="111">
        <v>10259239</v>
      </c>
      <c r="K89" s="111">
        <v>-90371184</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15474217</v>
      </c>
      <c r="I109" s="110">
        <f>I89+I108</f>
        <v>-55875230</v>
      </c>
      <c r="J109" s="110">
        <f t="shared" ref="J109:K109" si="12">J89+J108</f>
        <v>10259239</v>
      </c>
      <c r="K109" s="110">
        <f t="shared" si="12"/>
        <v>-90371184</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15474217</v>
      </c>
      <c r="I111" s="110">
        <f>I112+I113</f>
        <v>-55875230</v>
      </c>
      <c r="J111" s="110">
        <f>J112+J113</f>
        <v>10259239</v>
      </c>
      <c r="K111" s="110">
        <f>K112+K113</f>
        <v>-90371184</v>
      </c>
    </row>
    <row r="112" spans="1:11" ht="12.75" customHeight="1" x14ac:dyDescent="0.2">
      <c r="A112" s="236" t="s">
        <v>113</v>
      </c>
      <c r="B112" s="236"/>
      <c r="C112" s="236"/>
      <c r="D112" s="236"/>
      <c r="E112" s="236"/>
      <c r="F112" s="236"/>
      <c r="G112" s="14">
        <v>100</v>
      </c>
      <c r="H112" s="111">
        <v>15560599</v>
      </c>
      <c r="I112" s="111">
        <v>-55541922</v>
      </c>
      <c r="J112" s="111">
        <v>10009377</v>
      </c>
      <c r="K112" s="111">
        <v>-90127110</v>
      </c>
    </row>
    <row r="113" spans="1:11" ht="12.75" customHeight="1" x14ac:dyDescent="0.2">
      <c r="A113" s="236" t="s">
        <v>165</v>
      </c>
      <c r="B113" s="236"/>
      <c r="C113" s="236"/>
      <c r="D113" s="236"/>
      <c r="E113" s="236"/>
      <c r="F113" s="236"/>
      <c r="G113" s="14">
        <v>101</v>
      </c>
      <c r="H113" s="111">
        <v>-86382</v>
      </c>
      <c r="I113" s="111">
        <v>-333308</v>
      </c>
      <c r="J113" s="111">
        <v>249862</v>
      </c>
      <c r="K113" s="111">
        <v>-244074</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I62" sqref="I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466</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468</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7981539</v>
      </c>
      <c r="I8" s="123">
        <v>20448459</v>
      </c>
    </row>
    <row r="9" spans="1:9" ht="12.75" customHeight="1" x14ac:dyDescent="0.2">
      <c r="A9" s="248" t="s">
        <v>171</v>
      </c>
      <c r="B9" s="248"/>
      <c r="C9" s="248"/>
      <c r="D9" s="248"/>
      <c r="E9" s="248"/>
      <c r="F9" s="248"/>
      <c r="G9" s="124">
        <v>2</v>
      </c>
      <c r="H9" s="125">
        <f>H10+H11+H12+H13+H14+H15+H16+H17</f>
        <v>114947718</v>
      </c>
      <c r="I9" s="125">
        <f>I10+I11+I12+I13+I14+I15+I16+I17</f>
        <v>149401174</v>
      </c>
    </row>
    <row r="10" spans="1:9" ht="12.75" customHeight="1" x14ac:dyDescent="0.2">
      <c r="A10" s="225" t="s">
        <v>172</v>
      </c>
      <c r="B10" s="225"/>
      <c r="C10" s="225"/>
      <c r="D10" s="225"/>
      <c r="E10" s="225"/>
      <c r="F10" s="225"/>
      <c r="G10" s="122">
        <v>3</v>
      </c>
      <c r="H10" s="123">
        <v>96592487</v>
      </c>
      <c r="I10" s="123">
        <v>126352047</v>
      </c>
    </row>
    <row r="11" spans="1:9" ht="22.15" customHeight="1" x14ac:dyDescent="0.2">
      <c r="A11" s="225" t="s">
        <v>173</v>
      </c>
      <c r="B11" s="225"/>
      <c r="C11" s="225"/>
      <c r="D11" s="225"/>
      <c r="E11" s="225"/>
      <c r="F11" s="225"/>
      <c r="G11" s="122">
        <v>4</v>
      </c>
      <c r="H11" s="123">
        <v>1729595</v>
      </c>
      <c r="I11" s="123">
        <v>19990327</v>
      </c>
    </row>
    <row r="12" spans="1:9" ht="23.45" customHeight="1" x14ac:dyDescent="0.2">
      <c r="A12" s="225" t="s">
        <v>174</v>
      </c>
      <c r="B12" s="225"/>
      <c r="C12" s="225"/>
      <c r="D12" s="225"/>
      <c r="E12" s="225"/>
      <c r="F12" s="225"/>
      <c r="G12" s="122">
        <v>5</v>
      </c>
      <c r="H12" s="123">
        <v>23630</v>
      </c>
      <c r="I12" s="123">
        <v>20991</v>
      </c>
    </row>
    <row r="13" spans="1:9" ht="12.75" customHeight="1" x14ac:dyDescent="0.2">
      <c r="A13" s="225" t="s">
        <v>175</v>
      </c>
      <c r="B13" s="225"/>
      <c r="C13" s="225"/>
      <c r="D13" s="225"/>
      <c r="E13" s="225"/>
      <c r="F13" s="225"/>
      <c r="G13" s="122">
        <v>6</v>
      </c>
      <c r="H13" s="123">
        <v>-15259</v>
      </c>
      <c r="I13" s="123">
        <v>-16308</v>
      </c>
    </row>
    <row r="14" spans="1:9" ht="12.75" customHeight="1" x14ac:dyDescent="0.2">
      <c r="A14" s="225" t="s">
        <v>176</v>
      </c>
      <c r="B14" s="225"/>
      <c r="C14" s="225"/>
      <c r="D14" s="225"/>
      <c r="E14" s="225"/>
      <c r="F14" s="225"/>
      <c r="G14" s="122">
        <v>7</v>
      </c>
      <c r="H14" s="123">
        <v>5576223</v>
      </c>
      <c r="I14" s="123">
        <v>17379144</v>
      </c>
    </row>
    <row r="15" spans="1:9" ht="12.75" customHeight="1" x14ac:dyDescent="0.2">
      <c r="A15" s="225" t="s">
        <v>177</v>
      </c>
      <c r="B15" s="225"/>
      <c r="C15" s="225"/>
      <c r="D15" s="225"/>
      <c r="E15" s="225"/>
      <c r="F15" s="225"/>
      <c r="G15" s="122">
        <v>8</v>
      </c>
      <c r="H15" s="123">
        <v>2359338</v>
      </c>
      <c r="I15" s="123">
        <v>1763694</v>
      </c>
    </row>
    <row r="16" spans="1:9" ht="12.75" customHeight="1" x14ac:dyDescent="0.2">
      <c r="A16" s="225" t="s">
        <v>178</v>
      </c>
      <c r="B16" s="225"/>
      <c r="C16" s="225"/>
      <c r="D16" s="225"/>
      <c r="E16" s="225"/>
      <c r="F16" s="225"/>
      <c r="G16" s="122">
        <v>9</v>
      </c>
      <c r="H16" s="123">
        <v>-447807</v>
      </c>
      <c r="I16" s="123">
        <v>-40681</v>
      </c>
    </row>
    <row r="17" spans="1:9" ht="25.15" customHeight="1" x14ac:dyDescent="0.2">
      <c r="A17" s="225" t="s">
        <v>179</v>
      </c>
      <c r="B17" s="225"/>
      <c r="C17" s="225"/>
      <c r="D17" s="225"/>
      <c r="E17" s="225"/>
      <c r="F17" s="225"/>
      <c r="G17" s="122">
        <v>10</v>
      </c>
      <c r="H17" s="123">
        <v>9129511</v>
      </c>
      <c r="I17" s="123">
        <v>-16048040</v>
      </c>
    </row>
    <row r="18" spans="1:9" ht="28.15" customHeight="1" x14ac:dyDescent="0.2">
      <c r="A18" s="247" t="s">
        <v>307</v>
      </c>
      <c r="B18" s="247"/>
      <c r="C18" s="247"/>
      <c r="D18" s="247"/>
      <c r="E18" s="247"/>
      <c r="F18" s="247"/>
      <c r="G18" s="124">
        <v>11</v>
      </c>
      <c r="H18" s="125">
        <f>H8+H9</f>
        <v>122929257</v>
      </c>
      <c r="I18" s="125">
        <f>I8+I9</f>
        <v>169849633</v>
      </c>
    </row>
    <row r="19" spans="1:9" ht="12.75" customHeight="1" x14ac:dyDescent="0.2">
      <c r="A19" s="248" t="s">
        <v>180</v>
      </c>
      <c r="B19" s="248"/>
      <c r="C19" s="248"/>
      <c r="D19" s="248"/>
      <c r="E19" s="248"/>
      <c r="F19" s="248"/>
      <c r="G19" s="124">
        <v>12</v>
      </c>
      <c r="H19" s="125">
        <f>H20+H21+H22+H23</f>
        <v>12053847</v>
      </c>
      <c r="I19" s="125">
        <f>I20+I21+I22+I23</f>
        <v>-24912031</v>
      </c>
    </row>
    <row r="20" spans="1:9" ht="12.75" customHeight="1" x14ac:dyDescent="0.2">
      <c r="A20" s="225" t="s">
        <v>181</v>
      </c>
      <c r="B20" s="225"/>
      <c r="C20" s="225"/>
      <c r="D20" s="225"/>
      <c r="E20" s="225"/>
      <c r="F20" s="225"/>
      <c r="G20" s="122">
        <v>13</v>
      </c>
      <c r="H20" s="123">
        <v>14870388</v>
      </c>
      <c r="I20" s="123">
        <v>7657882</v>
      </c>
    </row>
    <row r="21" spans="1:9" ht="12.75" customHeight="1" x14ac:dyDescent="0.2">
      <c r="A21" s="225" t="s">
        <v>182</v>
      </c>
      <c r="B21" s="225"/>
      <c r="C21" s="225"/>
      <c r="D21" s="225"/>
      <c r="E21" s="225"/>
      <c r="F21" s="225"/>
      <c r="G21" s="122">
        <v>14</v>
      </c>
      <c r="H21" s="123">
        <v>-2718183</v>
      </c>
      <c r="I21" s="123">
        <v>-24248626</v>
      </c>
    </row>
    <row r="22" spans="1:9" ht="12.75" customHeight="1" x14ac:dyDescent="0.2">
      <c r="A22" s="225" t="s">
        <v>183</v>
      </c>
      <c r="B22" s="225"/>
      <c r="C22" s="225"/>
      <c r="D22" s="225"/>
      <c r="E22" s="225"/>
      <c r="F22" s="225"/>
      <c r="G22" s="122">
        <v>15</v>
      </c>
      <c r="H22" s="123">
        <v>-98358</v>
      </c>
      <c r="I22" s="123">
        <v>6513968</v>
      </c>
    </row>
    <row r="23" spans="1:9" ht="12.75" customHeight="1" x14ac:dyDescent="0.2">
      <c r="A23" s="225" t="s">
        <v>184</v>
      </c>
      <c r="B23" s="225"/>
      <c r="C23" s="225"/>
      <c r="D23" s="225"/>
      <c r="E23" s="225"/>
      <c r="F23" s="225"/>
      <c r="G23" s="122">
        <v>16</v>
      </c>
      <c r="H23" s="123">
        <v>0</v>
      </c>
      <c r="I23" s="123">
        <v>-14835255</v>
      </c>
    </row>
    <row r="24" spans="1:9" ht="12.75" customHeight="1" x14ac:dyDescent="0.2">
      <c r="A24" s="247" t="s">
        <v>185</v>
      </c>
      <c r="B24" s="247"/>
      <c r="C24" s="247"/>
      <c r="D24" s="247"/>
      <c r="E24" s="247"/>
      <c r="F24" s="247"/>
      <c r="G24" s="124">
        <v>17</v>
      </c>
      <c r="H24" s="125">
        <f>H18+H19</f>
        <v>134983104</v>
      </c>
      <c r="I24" s="125">
        <f>I18+I19</f>
        <v>144937602</v>
      </c>
    </row>
    <row r="25" spans="1:9" ht="12.75" customHeight="1" x14ac:dyDescent="0.2">
      <c r="A25" s="189" t="s">
        <v>186</v>
      </c>
      <c r="B25" s="189"/>
      <c r="C25" s="189"/>
      <c r="D25" s="189"/>
      <c r="E25" s="189"/>
      <c r="F25" s="189"/>
      <c r="G25" s="122">
        <v>18</v>
      </c>
      <c r="H25" s="123">
        <v>-6213568</v>
      </c>
      <c r="I25" s="123">
        <v>-16503832</v>
      </c>
    </row>
    <row r="26" spans="1:9" ht="12.75" customHeight="1" x14ac:dyDescent="0.2">
      <c r="A26" s="189" t="s">
        <v>187</v>
      </c>
      <c r="B26" s="189"/>
      <c r="C26" s="189"/>
      <c r="D26" s="189"/>
      <c r="E26" s="189"/>
      <c r="F26" s="189"/>
      <c r="G26" s="122">
        <v>19</v>
      </c>
      <c r="H26" s="123">
        <v>713232</v>
      </c>
      <c r="I26" s="123">
        <v>0</v>
      </c>
    </row>
    <row r="27" spans="1:9" ht="25.9" customHeight="1" x14ac:dyDescent="0.2">
      <c r="A27" s="252" t="s">
        <v>188</v>
      </c>
      <c r="B27" s="252"/>
      <c r="C27" s="252"/>
      <c r="D27" s="252"/>
      <c r="E27" s="252"/>
      <c r="F27" s="252"/>
      <c r="G27" s="124">
        <v>20</v>
      </c>
      <c r="H27" s="125">
        <f>H24+H25+H26</f>
        <v>129482768</v>
      </c>
      <c r="I27" s="125">
        <f>I24+I25+I26</f>
        <v>128433770</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144771</v>
      </c>
      <c r="I29" s="126">
        <v>16832</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15259</v>
      </c>
      <c r="I31" s="126">
        <v>16308</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160030</v>
      </c>
      <c r="I35" s="127">
        <f>I29+I30+I31+I32+I33+I34</f>
        <v>33140</v>
      </c>
    </row>
    <row r="36" spans="1:9" ht="22.9" customHeight="1" x14ac:dyDescent="0.2">
      <c r="A36" s="189" t="s">
        <v>197</v>
      </c>
      <c r="B36" s="189"/>
      <c r="C36" s="189"/>
      <c r="D36" s="189"/>
      <c r="E36" s="189"/>
      <c r="F36" s="189"/>
      <c r="G36" s="122">
        <v>28</v>
      </c>
      <c r="H36" s="126">
        <v>-32115491</v>
      </c>
      <c r="I36" s="126">
        <v>-138571897</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-37585870</v>
      </c>
      <c r="I38" s="126">
        <v>-88729561</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-69701361</v>
      </c>
      <c r="I41" s="127">
        <f>I36+I37+I38+I39+I40</f>
        <v>-227301458</v>
      </c>
    </row>
    <row r="42" spans="1:9" ht="29.45" customHeight="1" x14ac:dyDescent="0.2">
      <c r="A42" s="252" t="s">
        <v>203</v>
      </c>
      <c r="B42" s="252"/>
      <c r="C42" s="252"/>
      <c r="D42" s="252"/>
      <c r="E42" s="252"/>
      <c r="F42" s="252"/>
      <c r="G42" s="124">
        <v>34</v>
      </c>
      <c r="H42" s="127">
        <f>H35+H41</f>
        <v>-69541331</v>
      </c>
      <c r="I42" s="127">
        <f>I35+I41</f>
        <v>-227268318</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336920925</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35000000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371920925</v>
      </c>
      <c r="I48" s="127">
        <f>I44+I45+I46+I47</f>
        <v>0</v>
      </c>
    </row>
    <row r="49" spans="1:9" ht="24.6" customHeight="1" x14ac:dyDescent="0.2">
      <c r="A49" s="189" t="s">
        <v>306</v>
      </c>
      <c r="B49" s="189"/>
      <c r="C49" s="189"/>
      <c r="D49" s="189"/>
      <c r="E49" s="189"/>
      <c r="F49" s="189"/>
      <c r="G49" s="122">
        <v>40</v>
      </c>
      <c r="H49" s="126">
        <v>-39012473</v>
      </c>
      <c r="I49" s="126">
        <v>-136064601</v>
      </c>
    </row>
    <row r="50" spans="1:9" ht="12.75" customHeight="1" x14ac:dyDescent="0.2">
      <c r="A50" s="189" t="s">
        <v>210</v>
      </c>
      <c r="B50" s="189"/>
      <c r="C50" s="189"/>
      <c r="D50" s="189"/>
      <c r="E50" s="189"/>
      <c r="F50" s="189"/>
      <c r="G50" s="122">
        <v>41</v>
      </c>
      <c r="H50" s="126">
        <v>0</v>
      </c>
      <c r="I50" s="126">
        <v>-79597591</v>
      </c>
    </row>
    <row r="51" spans="1:9" ht="12.75" customHeight="1" x14ac:dyDescent="0.2">
      <c r="A51" s="189" t="s">
        <v>211</v>
      </c>
      <c r="B51" s="189"/>
      <c r="C51" s="189"/>
      <c r="D51" s="189"/>
      <c r="E51" s="189"/>
      <c r="F51" s="189"/>
      <c r="G51" s="122">
        <v>42</v>
      </c>
      <c r="H51" s="126">
        <v>-76794</v>
      </c>
      <c r="I51" s="126">
        <v>-38050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-39089267</v>
      </c>
      <c r="I54" s="127">
        <f>I49+I50+I51+I52+I53</f>
        <v>-215700242</v>
      </c>
    </row>
    <row r="55" spans="1:9" ht="29.45" customHeight="1" x14ac:dyDescent="0.2">
      <c r="A55" s="252" t="s">
        <v>215</v>
      </c>
      <c r="B55" s="252"/>
      <c r="C55" s="252"/>
      <c r="D55" s="252"/>
      <c r="E55" s="252"/>
      <c r="F55" s="252"/>
      <c r="G55" s="124">
        <v>46</v>
      </c>
      <c r="H55" s="127">
        <f>H48+H54</f>
        <v>332831658</v>
      </c>
      <c r="I55" s="127">
        <f>I48+I54</f>
        <v>-215700242</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392773095</v>
      </c>
      <c r="I57" s="127">
        <f>I27+I42+I55+I56</f>
        <v>-314534790</v>
      </c>
    </row>
    <row r="58" spans="1:9" x14ac:dyDescent="0.2">
      <c r="A58" s="253" t="s">
        <v>218</v>
      </c>
      <c r="B58" s="253"/>
      <c r="C58" s="253"/>
      <c r="D58" s="253"/>
      <c r="E58" s="253"/>
      <c r="F58" s="253"/>
      <c r="G58" s="122">
        <v>49</v>
      </c>
      <c r="H58" s="126">
        <v>139572927</v>
      </c>
      <c r="I58" s="126">
        <v>532346022</v>
      </c>
    </row>
    <row r="59" spans="1:9" ht="31.15" customHeight="1" x14ac:dyDescent="0.2">
      <c r="A59" s="252" t="s">
        <v>219</v>
      </c>
      <c r="B59" s="252"/>
      <c r="C59" s="252"/>
      <c r="D59" s="252"/>
      <c r="E59" s="252"/>
      <c r="F59" s="252"/>
      <c r="G59" s="124">
        <v>50</v>
      </c>
      <c r="H59" s="127">
        <f>H57+H58</f>
        <v>532346022</v>
      </c>
      <c r="I59" s="127">
        <f>I57+I58</f>
        <v>217811232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466</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468</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2" zoomScale="80" zoomScaleNormal="100" zoomScaleSheetLayoutView="80" workbookViewId="0">
      <selection activeCell="I53" sqref="I5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44926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826668557</v>
      </c>
      <c r="I7" s="41">
        <v>153851432</v>
      </c>
      <c r="J7" s="41">
        <v>29910161</v>
      </c>
      <c r="K7" s="41">
        <v>0</v>
      </c>
      <c r="L7" s="41">
        <v>40601</v>
      </c>
      <c r="M7" s="41">
        <v>0</v>
      </c>
      <c r="N7" s="41">
        <v>0</v>
      </c>
      <c r="O7" s="41">
        <v>0</v>
      </c>
      <c r="P7" s="41">
        <v>0</v>
      </c>
      <c r="Q7" s="41">
        <v>0</v>
      </c>
      <c r="R7" s="41">
        <v>0</v>
      </c>
      <c r="S7" s="41">
        <v>0</v>
      </c>
      <c r="T7" s="41">
        <v>0</v>
      </c>
      <c r="U7" s="41">
        <v>131272890</v>
      </c>
      <c r="V7" s="41">
        <v>-38853070</v>
      </c>
      <c r="W7" s="42">
        <f>H7+I7+J7+K7-L7+M7+N7+O7+P7+Q7+R7+U7+V7+S7+T7</f>
        <v>1102809369</v>
      </c>
      <c r="X7" s="41">
        <v>3597786</v>
      </c>
      <c r="Y7" s="42">
        <f>W7+X7</f>
        <v>1106407155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826668557</v>
      </c>
      <c r="I10" s="42">
        <f t="shared" ref="I10:Y10" si="2">I7+I8+I9</f>
        <v>153851432</v>
      </c>
      <c r="J10" s="42">
        <f t="shared" si="2"/>
        <v>29910161</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131272890</v>
      </c>
      <c r="V10" s="42">
        <f t="shared" si="2"/>
        <v>-38853070</v>
      </c>
      <c r="W10" s="42">
        <f t="shared" si="2"/>
        <v>1102809369</v>
      </c>
      <c r="X10" s="42">
        <f t="shared" si="2"/>
        <v>3597786</v>
      </c>
      <c r="Y10" s="42">
        <f t="shared" si="2"/>
        <v>1106407155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15560599</v>
      </c>
      <c r="W11" s="42">
        <f t="shared" ref="W11:W29" si="3">H11+I11+J11+K11-L11+M11+N11+O11+P11+Q11+R11+U11+V11+S11+T11</f>
        <v>15560599</v>
      </c>
      <c r="X11" s="41">
        <v>0</v>
      </c>
      <c r="Y11" s="42">
        <f t="shared" ref="Y11:Y29" si="4">W11+X11</f>
        <v>15560599</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689765631</v>
      </c>
      <c r="I25" s="41">
        <v>0</v>
      </c>
      <c r="J25" s="41">
        <v>0</v>
      </c>
      <c r="K25" s="41">
        <v>0</v>
      </c>
      <c r="L25" s="41">
        <v>0</v>
      </c>
      <c r="M25" s="41">
        <v>0</v>
      </c>
      <c r="N25" s="41">
        <v>0</v>
      </c>
      <c r="O25" s="41">
        <v>0</v>
      </c>
      <c r="P25" s="41">
        <v>0</v>
      </c>
      <c r="Q25" s="41">
        <v>0</v>
      </c>
      <c r="R25" s="41">
        <v>0</v>
      </c>
      <c r="S25" s="41">
        <v>0</v>
      </c>
      <c r="T25" s="41">
        <v>0</v>
      </c>
      <c r="U25" s="41">
        <v>0</v>
      </c>
      <c r="V25" s="41">
        <v>0</v>
      </c>
      <c r="W25" s="42">
        <f t="shared" si="3"/>
        <v>689765631</v>
      </c>
      <c r="X25" s="41">
        <v>0</v>
      </c>
      <c r="Y25" s="42">
        <f t="shared" si="4"/>
        <v>689765631</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-38853070</v>
      </c>
      <c r="V27" s="41">
        <v>38853070</v>
      </c>
      <c r="W27" s="42">
        <f t="shared" si="3"/>
        <v>0</v>
      </c>
      <c r="X27" s="41">
        <v>-86382</v>
      </c>
      <c r="Y27" s="42">
        <f t="shared" si="4"/>
        <v>-86382</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1516434188</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92419820</v>
      </c>
      <c r="V30" s="44">
        <f t="shared" si="5"/>
        <v>15560599</v>
      </c>
      <c r="W30" s="44">
        <f t="shared" si="5"/>
        <v>1808135599</v>
      </c>
      <c r="X30" s="44">
        <f t="shared" si="5"/>
        <v>3511404</v>
      </c>
      <c r="Y30" s="44">
        <f t="shared" si="5"/>
        <v>1811647003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15560599</v>
      </c>
      <c r="W33" s="42">
        <f t="shared" si="8"/>
        <v>15560599</v>
      </c>
      <c r="X33" s="42">
        <f t="shared" si="8"/>
        <v>0</v>
      </c>
      <c r="Y33" s="42">
        <f t="shared" si="8"/>
        <v>15560599</v>
      </c>
    </row>
    <row r="34" spans="1:25" ht="30.75" customHeight="1" x14ac:dyDescent="0.2">
      <c r="A34" s="300" t="s">
        <v>428</v>
      </c>
      <c r="B34" s="300"/>
      <c r="C34" s="300"/>
      <c r="D34" s="300"/>
      <c r="E34" s="300"/>
      <c r="F34" s="300"/>
      <c r="G34" s="8">
        <v>27</v>
      </c>
      <c r="H34" s="44">
        <f>SUM(H21:H29)</f>
        <v>689765631</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-38853070</v>
      </c>
      <c r="V34" s="44">
        <f t="shared" si="10"/>
        <v>38853070</v>
      </c>
      <c r="W34" s="44">
        <f t="shared" si="10"/>
        <v>689765631</v>
      </c>
      <c r="X34" s="44">
        <f t="shared" si="10"/>
        <v>-86382</v>
      </c>
      <c r="Y34" s="44">
        <f t="shared" si="10"/>
        <v>689679249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1516434188</v>
      </c>
      <c r="I36" s="41">
        <v>153851432</v>
      </c>
      <c r="J36" s="41">
        <v>29910161</v>
      </c>
      <c r="K36" s="41">
        <v>0</v>
      </c>
      <c r="L36" s="41">
        <v>40601</v>
      </c>
      <c r="M36" s="41">
        <v>0</v>
      </c>
      <c r="N36" s="41">
        <v>0</v>
      </c>
      <c r="O36" s="41">
        <v>0</v>
      </c>
      <c r="P36" s="41">
        <v>0</v>
      </c>
      <c r="Q36" s="41">
        <v>0</v>
      </c>
      <c r="R36" s="41">
        <v>0</v>
      </c>
      <c r="S36" s="41">
        <v>0</v>
      </c>
      <c r="T36" s="41">
        <v>0</v>
      </c>
      <c r="U36" s="41">
        <v>92419820</v>
      </c>
      <c r="V36" s="41">
        <v>15560599</v>
      </c>
      <c r="W36" s="45">
        <f>H36+I36+J36+K36-L36+M36+N36+O36+P36+Q36+R36+U36+V36+S36+T36</f>
        <v>1808135599</v>
      </c>
      <c r="X36" s="41">
        <v>3511404</v>
      </c>
      <c r="Y36" s="45">
        <f t="shared" ref="Y36:Y38" si="12">W36+X36</f>
        <v>1811647003</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1516434188</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92419820</v>
      </c>
      <c r="V39" s="42">
        <f t="shared" si="14"/>
        <v>15560599</v>
      </c>
      <c r="W39" s="42">
        <f t="shared" si="14"/>
        <v>1808135599</v>
      </c>
      <c r="X39" s="42">
        <f t="shared" si="14"/>
        <v>3511404</v>
      </c>
      <c r="Y39" s="42">
        <f t="shared" si="14"/>
        <v>1811647003</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10009377</v>
      </c>
      <c r="W40" s="45">
        <f t="shared" ref="W40:W58" si="15">H40+I40+J40+K40-L40+M40+N40+O40+P40+Q40+R40+U40+V40+S40+T40</f>
        <v>10009377</v>
      </c>
      <c r="X40" s="41">
        <v>0</v>
      </c>
      <c r="Y40" s="45">
        <f t="shared" ref="Y40:Y58" si="16">W40+X40</f>
        <v>10009377</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-79597591</v>
      </c>
      <c r="V55" s="41">
        <v>-15560599</v>
      </c>
      <c r="W55" s="45">
        <f t="shared" si="15"/>
        <v>-95158190</v>
      </c>
      <c r="X55" s="41">
        <v>249862</v>
      </c>
      <c r="Y55" s="45">
        <f t="shared" si="16"/>
        <v>-94908328</v>
      </c>
    </row>
    <row r="56" spans="1:25" ht="12.75" customHeight="1" x14ac:dyDescent="0.2">
      <c r="A56" s="278" t="s">
        <v>423</v>
      </c>
      <c r="B56" s="278"/>
      <c r="C56" s="278"/>
      <c r="D56" s="278"/>
      <c r="E56" s="278"/>
      <c r="F56" s="278"/>
      <c r="G56" s="6">
        <v>48</v>
      </c>
      <c r="H56" s="41">
        <v>0</v>
      </c>
      <c r="I56" s="41">
        <v>0</v>
      </c>
      <c r="J56" s="41">
        <v>783309</v>
      </c>
      <c r="K56" s="41">
        <v>0</v>
      </c>
      <c r="L56" s="41">
        <v>0</v>
      </c>
      <c r="M56" s="41">
        <v>0</v>
      </c>
      <c r="N56" s="41">
        <v>0</v>
      </c>
      <c r="O56" s="41">
        <v>0</v>
      </c>
      <c r="P56" s="41">
        <v>0</v>
      </c>
      <c r="Q56" s="41">
        <v>0</v>
      </c>
      <c r="R56" s="41">
        <v>0</v>
      </c>
      <c r="S56" s="41">
        <v>0</v>
      </c>
      <c r="T56" s="41">
        <v>0</v>
      </c>
      <c r="U56" s="41">
        <v>14777291</v>
      </c>
      <c r="V56" s="41">
        <v>0</v>
      </c>
      <c r="W56" s="45">
        <f t="shared" si="15"/>
        <v>15560600</v>
      </c>
      <c r="X56" s="41">
        <v>0</v>
      </c>
      <c r="Y56" s="45">
        <f t="shared" si="16"/>
        <v>15560600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1516434188</v>
      </c>
      <c r="I59" s="44">
        <f t="shared" ref="I59:Y59" si="17">SUM(I39:I58)</f>
        <v>153851432</v>
      </c>
      <c r="J59" s="44">
        <f t="shared" si="17"/>
        <v>30693470</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27599520</v>
      </c>
      <c r="V59" s="44">
        <f t="shared" si="17"/>
        <v>10009377</v>
      </c>
      <c r="W59" s="44">
        <f t="shared" si="17"/>
        <v>1738547386</v>
      </c>
      <c r="X59" s="44">
        <f t="shared" si="17"/>
        <v>3761266</v>
      </c>
      <c r="Y59" s="44">
        <f t="shared" si="17"/>
        <v>1742308652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10009377</v>
      </c>
      <c r="W62" s="45">
        <f t="shared" si="20"/>
        <v>10009377</v>
      </c>
      <c r="X62" s="45">
        <f t="shared" si="20"/>
        <v>0</v>
      </c>
      <c r="Y62" s="45">
        <f t="shared" si="20"/>
        <v>10009377</v>
      </c>
    </row>
    <row r="63" spans="1:25" ht="29.25" customHeight="1" x14ac:dyDescent="0.2">
      <c r="A63" s="300" t="s">
        <v>435</v>
      </c>
      <c r="B63" s="300"/>
      <c r="C63" s="300"/>
      <c r="D63" s="300"/>
      <c r="E63" s="300"/>
      <c r="F63" s="300"/>
      <c r="G63" s="8">
        <v>54</v>
      </c>
      <c r="H63" s="46">
        <f>SUM(H50:H58)</f>
        <v>0</v>
      </c>
      <c r="I63" s="46">
        <f t="shared" ref="I63:Y63" si="22">SUM(I50:I58)</f>
        <v>0</v>
      </c>
      <c r="J63" s="46">
        <f t="shared" si="22"/>
        <v>783309</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-64820300</v>
      </c>
      <c r="V63" s="46">
        <f t="shared" si="22"/>
        <v>-15560599</v>
      </c>
      <c r="W63" s="46">
        <f t="shared" si="22"/>
        <v>-79597590</v>
      </c>
      <c r="X63" s="46">
        <f t="shared" si="22"/>
        <v>249862</v>
      </c>
      <c r="Y63" s="46">
        <f t="shared" si="22"/>
        <v>-79347728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topLeftCell="A19" zoomScale="66" zoomScaleNormal="66" workbookViewId="0">
      <selection activeCell="I48" sqref="I48"/>
    </sheetView>
  </sheetViews>
  <sheetFormatPr defaultRowHeight="12.75" x14ac:dyDescent="0.2"/>
  <cols>
    <col min="9" max="9" width="95" customWidth="1"/>
  </cols>
  <sheetData>
    <row r="1" spans="1:9"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ht="19.5" customHeight="1" x14ac:dyDescent="0.2">
      <c r="A41" s="304" t="s">
        <v>470</v>
      </c>
      <c r="B41" s="304"/>
      <c r="C41" s="304"/>
      <c r="D41" s="304"/>
      <c r="E41" s="304"/>
      <c r="F41" s="304"/>
      <c r="G41" s="304"/>
      <c r="H41" s="304"/>
      <c r="I41" s="304"/>
    </row>
    <row r="42" spans="1:9" ht="19.5" customHeight="1" x14ac:dyDescent="0.2">
      <c r="A42" s="304"/>
      <c r="B42" s="304"/>
      <c r="C42" s="304"/>
      <c r="D42" s="304"/>
      <c r="E42" s="304"/>
      <c r="F42" s="304"/>
      <c r="G42" s="304"/>
      <c r="H42" s="304"/>
      <c r="I42" s="304"/>
    </row>
    <row r="43" spans="1:9" ht="19.5" customHeight="1" x14ac:dyDescent="0.2">
      <c r="A43" s="304"/>
      <c r="B43" s="304"/>
      <c r="C43" s="304"/>
      <c r="D43" s="304"/>
      <c r="E43" s="304"/>
      <c r="F43" s="304"/>
      <c r="G43" s="304"/>
      <c r="H43" s="304"/>
      <c r="I43" s="304"/>
    </row>
    <row r="44" spans="1:9" ht="19.5" customHeight="1" x14ac:dyDescent="0.2">
      <c r="A44" s="304"/>
      <c r="B44" s="304"/>
      <c r="C44" s="304"/>
      <c r="D44" s="304"/>
      <c r="E44" s="304"/>
      <c r="F44" s="304"/>
      <c r="G44" s="304"/>
      <c r="H44" s="304"/>
      <c r="I44" s="304"/>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2023-02-22T08:59:13Z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