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1.xml" ContentType="application/vnd.ms-excel.person+xml"/>
  <Override PartName="/xl/persons/person0.xml" ContentType="application/vnd.ms-excel.person+xml"/>
  <Override PartName="/xl/persons/person2.xml" ContentType="application/vnd.ms-excel.person+xml"/>
  <Override PartName="/xl/persons/person4.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2/Prosinac 2022/Završni račun/GFI - TFI/"/>
    </mc:Choice>
  </mc:AlternateContent>
  <xr:revisionPtr revIDLastSave="112" documentId="13_ncr:1_{55115074-B807-4B86-A4D6-82999C16E90A}" xr6:coauthVersionLast="47" xr6:coauthVersionMax="47" xr10:uidLastSave="{FEB6E778-1A97-4B48-95BA-7672ABA3840E}"/>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<sst xmlns="http://schemas.openxmlformats.org/spreadsheetml/2006/main" count="533" uniqueCount="469">
  <si>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</si>
  <si>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</si>
  <si>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</si>
  <si>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</si>
  <si>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</si>
  <si>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</si>
  <si>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</si>
  <si>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</si>
  <si>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</si>
  <si>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</si>
  <si>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</si>
  <si>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</si>
  <si>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</si>
  <si>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</si>
  <si>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</si>
  <si>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</si>
  <si>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</si>
  <si>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</si>
  <si>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</si>
  <si>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</si>
  <si>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</si>
  <si>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</si>
  <si>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</si>
  <si>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</si>
  <si>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</si>
  <si>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</si>
  <si>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</si>
  <si>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</si>
  <si>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</si>
  <si>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</si>
  <si>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</si>
  <si>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</si>
  <si>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</si>
  <si>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</si>
  <si>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</si>
  <si>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</si>
  <si>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</si>
  <si>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</si>
  <si>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</si>
  <si>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</si>
  <si>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</si>
  <si>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</si>
  <si>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</si>
  <si>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</si>
  <si>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</si>
  <si>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</si>
  <si>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</si>
  <si>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</si>
  <si>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</si>
  <si>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</si>
  <si>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</si>
  <si>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</si>
  <si>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</si>
  <si>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</si>
  <si>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</si>
  <si>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</si>
  <si>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</si>
  <si>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</si>
  <si>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</si>
  <si>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</si>
  <si>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</si>
  <si>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</si>
  <si>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</si>
  <si>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</si>
  <si>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</si>
  <si>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</si>
  <si>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</si>
  <si>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</si>
  <si>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</si>
  <si>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</si>
  <si>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</si>
  <si>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</si>
  <si>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</si>
  <si>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</si>
  <si>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</si>
  <si>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</si>
  <si>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</si>
  <si>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</si>
  <si>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</si>
  <si>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</si>
  <si>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</si>
  <si>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</si>
  <si>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</si>
  <si>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</si>
  <si>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</si>
  <si>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</si>
  <si>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</si>
  <si>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</si>
  <si>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</si>
  <si>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</si>
  <si>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</si>
  <si>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</si>
  <si>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</si>
  <si>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</si>
  <si>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</si>
  <si>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</si>
  <si>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</si>
  <si>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</si>
  <si>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</si>
  <si>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</si>
  <si>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</si>
  <si>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</si>
  <si>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</si>
  <si>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</si>
  <si>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</si>
  <si>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</si>
  <si>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</si>
  <si>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</si>
  <si>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</si>
  <si>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</si>
  <si>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</si>
  <si>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</si>
  <si>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</si>
  <si>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</si>
  <si>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</si>
  <si>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</si>
  <si>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</si>
  <si>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</si>
  <si>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</si>
  <si>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</si>
  <si>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</si>
  <si>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</si>
  <si>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</si>
  <si>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</si>
  <si>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</si>
  <si>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</si>
  <si>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</si>
  <si>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</si>
  <si>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</si>
  <si>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</si>
  <si>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</si>
  <si>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</si>
  <si>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</si>
  <si>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</si>
  <si>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</si>
  <si>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</si>
  <si>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</si>
  <si>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</si>
  <si>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</si>
  <si>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</si>
  <si>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</si>
  <si>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</si>
  <si>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</si>
  <si>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</si>
  <si>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</si>
  <si>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</si>
  <si>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</si>
  <si>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</si>
  <si>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</si>
  <si>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</si>
  <si>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</si>
  <si>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</si>
  <si>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</si>
  <si>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</si>
  <si>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</si>
  <si>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</si>
  <si>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</si>
  <si>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</si>
  <si>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</si>
  <si>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</si>
  <si>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</si>
  <si>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</si>
  <si>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</si>
  <si>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</si>
  <si>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</si>
  <si>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</si>
  <si>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</si>
  <si>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</si>
  <si>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</si>
  <si>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</si>
  <si>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</si>
  <si>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</si>
  <si>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</si>
  <si>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</si>
  <si>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</si>
  <si>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</si>
  <si>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</si>
  <si>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</si>
  <si>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</si>
  <si>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</si>
  <si>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</si>
  <si>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</si>
  <si>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</si>
  <si>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</si>
  <si>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</si>
  <si>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</si>
  <si>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</si>
  <si>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</si>
  <si>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</si>
  <si>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</si>
  <si>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</si>
  <si>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</si>
  <si>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</si>
  <si>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</si>
  <si>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</si>
  <si>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</si>
  <si>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</si>
  <si>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</si>
  <si>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</si>
  <si>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</si>
  <si>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</si>
  <si>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</si>
  <si>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</si>
  <si>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</si>
  <si>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</si>
  <si>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</si>
  <si>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</si>
  <si>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</si>
  <si>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</si>
  <si>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</si>
  <si>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</si>
  <si>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</si>
  <si>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</si>
  <si>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</si>
  <si>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</si>
  <si>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</si>
  <si>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</si>
  <si>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</si>
  <si>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</si>
  <si>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</si>
  <si>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</si>
  <si>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</si>
  <si>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</si>
  <si>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</si>
  <si>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</si>
  <si>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</si>
  <si>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</si>
  <si>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</si>
  <si>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</si>
  <si>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</si>
  <si>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</si>
  <si>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</si>
  <si>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</si>
  <si>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</si>
  <si>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</si>
  <si>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</si>
  <si>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</si>
  <si>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</si>
  <si>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</si>
  <si>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</si>
  <si>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</si>
  <si>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</si>
  <si>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</si>
  <si>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</si>
  <si>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</si>
  <si>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</si>
  <si>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</si>
  <si>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</si>
  <si>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</si>
  <si>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</si>
  <si>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</si>
  <si>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</si>
  <si>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</si>
  <si>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</si>
  <si>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</si>
  <si>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</si>
  <si>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</si>
  <si>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</si>
  <si>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</si>
  <si>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</si>
  <si>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</si>
  <si>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</si>
  <si>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</si>
  <si>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</si>
  <si>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</si>
  <si>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</si>
  <si>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</si>
  <si>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</si>
  <si>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</si>
  <si>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</si>
  <si>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</si>
  <si>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</si>
  <si>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</si>
  <si>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</si>
  <si>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</si>
  <si>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</si>
  <si>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</si>
  <si>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</si>
  <si>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</si>
  <si>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</si>
  <si>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</si>
  <si>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</si>
  <si>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</si>
  <si>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</si>
  <si>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</si>
  <si>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</si>
  <si>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</si>
  <si>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</si>
  <si>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</si>
  <si>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</si>
  <si>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</si>
  <si>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</si>
  <si>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</si>
  <si>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</si>
  <si>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</si>
  <si>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</si>
  <si>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</si>
  <si>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</si>
  <si>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</si>
  <si>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</si>
  <si>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</si>
  <si>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</si>
  <si>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</si>
  <si>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</si>
  <si>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</si>
  <si>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</si>
  <si>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</si>
  <si>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</si>
  <si>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</si>
  <si>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</si>
  <si>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</si>
  <si>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</si>
  <si>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</si>
  <si>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</si>
  <si>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</si>
  <si>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</si>
  <si>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</si>
  <si>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</si>
  <si>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</si>
  <si>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</si>
  <si>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</si>
  <si>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</si>
  <si>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</si>
  <si>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</si>
  <si>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</si>
  <si>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</si>
  <si>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</si>
  <si>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</si>
  <si>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</si>
  <si>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</si>
  <si>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</si>
  <si>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</si>
  <si>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</si>
  <si>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</si>
  <si>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</si>
  <si>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</si>
  <si>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</si>
  <si>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</si>
  <si>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</si>
  <si>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</si>
  <si>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</si>
  <si>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</si>
  <si>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</si>
  <si>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</si>
  <si>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</si>
  <si>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</si>
  <si>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</si>
  <si>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</si>
  <si>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</si>
  <si>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</si>
  <si>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</si>
  <si>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</si>
  <si>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</si>
  <si>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</si>
  <si>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</si>
  <si>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</si>
  <si>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</si>
  <si>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</si>
  <si>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</si>
  <si>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</si>
  <si>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</si>
  <si>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</si>
  <si>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</si>
  <si>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</si>
  <si>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</si>
  <si>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</si>
  <si>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</si>
  <si>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</si>
  <si>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</si>
  <si>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</si>
  <si>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</si>
  <si>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</si>
  <si>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</si>
  <si>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</si>
  <si>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</si>
  <si>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</si>
  <si>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</si>
  <si>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</si>
  <si>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</si>
  <si>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</si>
  <si>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</si>
  <si>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</si>
  <si>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</si>
  <si>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</si>
  <si>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</si>
  <si>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</si>
  <si>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</si>
  <si>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</si>
  <si>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</si>
  <si>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</si>
  <si>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</si>
  <si>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</si>
  <si>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</si>
  <si>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</si>
  <si>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</si>
  <si>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</si>
  <si>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</si>
  <si>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</si>
  <si>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</si>
  <si>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</si>
  <si>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</si>
  <si>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</si>
  <si>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</si>
  <si>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</si>
  <si>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</si>
  <si>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</si>
  <si>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</si>
  <si>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</si>
  <si>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</si>
  <si>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</si>
  <si>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</si>
  <si>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</si>
  <si>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</si>
  <si>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</si>
  <si>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</si>
  <si>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</si>
  <si>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</si>
  <si>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</si>
  <si>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</si>
  <si>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</si>
  <si>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</si>
  <si>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</si>
  <si>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</si>
  <si>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</si>
  <si>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</si>
  <si>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</si>
  <si>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</si>
  <si>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</si>
  <si>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</si>
  <si>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</si>
  <si>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</si>
  <si>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</si>
  <si>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</si>
  <si>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</si>
  <si>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</si>
  <si>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</si>
  <si>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</si>
  <si>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</si>
  <si>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</si>
  <si>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</si>
  <si>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</si>
  <si>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</si>
  <si>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</si>
  <si>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</si>
  <si>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01.01.</t>
  </si>
  <si>
    <t>31.12.</t>
  </si>
  <si>
    <t>03044572</t>
  </si>
  <si>
    <t>HR</t>
  </si>
  <si>
    <t>040000124</t>
  </si>
  <si>
    <t>90896496260</t>
  </si>
  <si>
    <t>747800I0GENHFT1L9Q29</t>
  </si>
  <si>
    <t>2410</t>
  </si>
  <si>
    <t>IMPERIAL RIVIERA D.D.</t>
  </si>
  <si>
    <t>RAB</t>
  </si>
  <si>
    <t>JURJA BARAKOVIĆA 2</t>
  </si>
  <si>
    <t>uprava@imperial.hr</t>
  </si>
  <si>
    <t>www.imperial-riviera.hr</t>
  </si>
  <si>
    <t>ERNST&amp;YOUNG D.O.O.</t>
  </si>
  <si>
    <t>BERISLAV HORVAT</t>
  </si>
  <si>
    <t xml:space="preserve">stanje na dan 31.12.2022 </t>
  </si>
  <si>
    <t>Obveznik: IMPERIAL RIVIERA D.D.</t>
  </si>
  <si>
    <t>u razdoblju 01.01.2022 do 31.12.2022</t>
  </si>
  <si>
    <t>Obveznik:  IMPERIAL RIVIERA D.D.</t>
  </si>
  <si>
    <t>u razdoblju 01.01.2022. do 31.12.2022.</t>
  </si>
  <si>
    <t xml:space="preserve">Detaljnije informacije o financijskim izvještajima dostupne su u objavljenim PDF dokumentima “Godišnje izvješće 2022.” i "Rezultati poslovanja 01.01.2022. - 31.12.2022. s uključenim tromjesečnim izvještajem za 4Q 2022.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2022.“ i "Rezultati poslovanja 01.01.2022. - 31.12.2022. s uključenim tromjesečnim izvještajem za 4Q 2022. godine" koji su istovremeno s ovim dokumentom objavljeni na internetskim stranicama HANFA-e, Zagrebačke burze i Izdavatelja. </t>
  </si>
  <si>
    <t xml:space="preserve">                   BILJEŠKE UZ FINANCIJSKE IZVJEŠTAJE - GFI
Naziv izdavatelja:   IMPERIAL RIVIERA D.D.
OIB:   90896496260
Izvještajno razdoblje: 01.01.-31.12.2022.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</si>
  <si>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ROKO ANTEŠIĆ</t>
  </si>
  <si>
    <t>051667737</t>
  </si>
  <si>
    <t>roko.antesic@imperial.hr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</si>
</sst>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2" fillId="0" borderId="0"/>
    <xf numFmtId="0" fontId="1" fillId="0" borderId="0"/>
    <xf numFmtId="0" fontId="1" fillId="0" borderId="0"/>
  </cellStyleXfs>
  <cellXfs count="247">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9" fillId="0" borderId="0" xfId="0" applyFont="1" applyAlignment="1">
      <alignment horizontal="left" wrapText="1"/>
    </xf>
  </cellXfs>
  <cellStyles count="9">
    <cellStyle name="Hyperlink 2" xfId="2" xr:uid="{00000000-0005-0000-0000-000000000000}"/>
    <cellStyle name="Normal 2" xfId="3" xr:uid="{00000000-0005-0000-0000-000002000000}"/>
    <cellStyle name="Normal 2 2" xfId="6" xr:uid="{ECE5F0B3-4EC9-4ED8-A799-AEB1938905D7}"/>
    <cellStyle name="Normal 2 3" xfId="4" xr:uid="{31D4C994-1F6F-4936-90A5-4976D84DDEB8}"/>
    <cellStyle name="Normal 3" xfId="5" xr:uid="{10573554-09F5-49C9-9B42-963D918DBEE8}"/>
    <cellStyle name="Normal 3 2" xfId="8" xr:uid="{72487487-97C4-4BD0-AE2A-90487AAC1A0E}"/>
    <cellStyle name="Normal 3 3" xfId="7" xr:uid="{88FA9674-94CA-48A0-A2DB-C555017CEE0C}"/>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18" Type="http://schemas.microsoft.com/office/2017/10/relationships/person" Target="persons/person1.xml"/><Relationship Id="rId3" Type="http://schemas.openxmlformats.org/officeDocument/2006/relationships/worksheet" Target="worksheets/sheet3.xml"/><Relationship Id="rId21" Type="http://schemas.microsoft.com/office/2017/10/relationships/person" Target="persons/person4.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xmlMaps" Target="xmlMaps.xml"/><Relationship Id="rId20" Type="http://schemas.microsoft.com/office/2017/10/relationships/person" Target="persons/person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19"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28" sqref="C28"/>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317</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302</v>
      </c>
      <c r="B4" s="143"/>
      <c r="C4" s="143"/>
      <c r="D4" s="143"/>
      <c r="E4" s="144" t="s">
        <v>444</v>
      </c>
      <c r="F4" s="145"/>
      <c r="G4" s="59" t="s">
        <v>0</v>
      </c>
      <c r="H4" s="144" t="s">
        <v>445</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323</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303</v>
      </c>
      <c r="B10" s="118"/>
      <c r="C10" s="129" t="s">
        <v>446</v>
      </c>
      <c r="D10" s="130"/>
      <c r="E10" s="49"/>
      <c r="F10" s="152" t="s">
        <v>324</v>
      </c>
      <c r="G10" s="153"/>
      <c r="H10" s="111" t="s">
        <v>447</v>
      </c>
      <c r="I10" s="112"/>
      <c r="J10" s="20"/>
    </row>
    <row r="11" spans="1:10" ht="15.6" customHeight="1" x14ac:dyDescent="0.2">
      <c r="A11" s="19"/>
      <c r="B11" s="47"/>
      <c r="C11" s="47"/>
      <c r="D11" s="47"/>
      <c r="E11" s="136"/>
      <c r="F11" s="136"/>
      <c r="G11" s="136"/>
      <c r="H11" s="136"/>
      <c r="I11" s="50"/>
      <c r="J11" s="20"/>
    </row>
    <row r="12" spans="1:10" ht="21" customHeight="1" x14ac:dyDescent="0.2">
      <c r="A12" s="101" t="s">
        <v>318</v>
      </c>
      <c r="B12" s="118"/>
      <c r="C12" s="129" t="s">
        <v>448</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304</v>
      </c>
      <c r="B14" s="128"/>
      <c r="C14" s="129" t="s">
        <v>449</v>
      </c>
      <c r="D14" s="130"/>
      <c r="E14" s="134"/>
      <c r="F14" s="119"/>
      <c r="G14" s="63" t="s">
        <v>325</v>
      </c>
      <c r="H14" s="111" t="s">
        <v>450</v>
      </c>
      <c r="I14" s="112"/>
      <c r="J14" s="60"/>
    </row>
    <row r="15" spans="1:10" ht="14.45" customHeight="1" x14ac:dyDescent="0.2">
      <c r="A15" s="49"/>
      <c r="B15" s="50"/>
      <c r="C15" s="47"/>
      <c r="D15" s="47"/>
      <c r="E15" s="99"/>
      <c r="F15" s="99"/>
      <c r="G15" s="99"/>
      <c r="H15" s="99"/>
      <c r="I15" s="47"/>
      <c r="J15" s="21"/>
    </row>
    <row r="16" spans="1:10" ht="13.15" customHeight="1" x14ac:dyDescent="0.2">
      <c r="A16" s="101" t="s">
        <v>326</v>
      </c>
      <c r="B16" s="128"/>
      <c r="C16" s="129" t="s">
        <v>451</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305</v>
      </c>
      <c r="B18" s="118"/>
      <c r="C18" s="103" t="s">
        <v>452</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306</v>
      </c>
      <c r="B20" s="118"/>
      <c r="C20" s="111">
        <v>51280</v>
      </c>
      <c r="D20" s="112"/>
      <c r="E20" s="99"/>
      <c r="F20" s="99"/>
      <c r="G20" s="103" t="s">
        <v>453</v>
      </c>
      <c r="H20" s="104"/>
      <c r="I20" s="104"/>
      <c r="J20" s="105"/>
    </row>
    <row r="21" spans="1:10" ht="14.25" x14ac:dyDescent="0.2">
      <c r="A21" s="19"/>
      <c r="B21" s="47"/>
      <c r="C21" s="47"/>
      <c r="D21" s="47"/>
      <c r="E21" s="99"/>
      <c r="F21" s="99"/>
      <c r="G21" s="99"/>
      <c r="H21" s="99"/>
      <c r="I21" s="47"/>
      <c r="J21" s="21"/>
    </row>
    <row r="22" spans="1:10" x14ac:dyDescent="0.2">
      <c r="A22" s="117" t="s">
        <v>307</v>
      </c>
      <c r="B22" s="118"/>
      <c r="C22" s="103" t="s">
        <v>454</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308</v>
      </c>
      <c r="B24" s="118"/>
      <c r="C24" s="123" t="s">
        <v>455</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309</v>
      </c>
      <c r="B26" s="118"/>
      <c r="C26" s="123" t="s">
        <v>456</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319</v>
      </c>
      <c r="B28" s="118"/>
      <c r="C28" s="34">
        <v>714</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310</v>
      </c>
      <c r="B30" s="118"/>
      <c r="C30" s="76" t="s">
        <v>328</v>
      </c>
      <c r="D30" s="113" t="s">
        <v>327</v>
      </c>
      <c r="E30" s="114"/>
      <c r="F30" s="114"/>
      <c r="G30" s="114"/>
      <c r="H30" s="69" t="s">
        <v>328</v>
      </c>
      <c r="I30" s="70" t="s">
        <v>329</v>
      </c>
      <c r="J30" s="71"/>
    </row>
    <row r="31" spans="1:10" x14ac:dyDescent="0.2">
      <c r="A31" s="117"/>
      <c r="B31" s="118"/>
      <c r="C31" s="23"/>
      <c r="D31" s="59"/>
      <c r="E31" s="119"/>
      <c r="F31" s="119"/>
      <c r="G31" s="119"/>
      <c r="H31" s="119"/>
      <c r="I31" s="120"/>
      <c r="J31" s="121"/>
    </row>
    <row r="32" spans="1:10" x14ac:dyDescent="0.2">
      <c r="A32" s="117" t="s">
        <v>320</v>
      </c>
      <c r="B32" s="118"/>
      <c r="C32" s="34" t="s">
        <v>332</v>
      </c>
      <c r="D32" s="113" t="s">
        <v>330</v>
      </c>
      <c r="E32" s="114"/>
      <c r="F32" s="114"/>
      <c r="G32" s="114"/>
      <c r="H32" s="72" t="s">
        <v>331</v>
      </c>
      <c r="I32" s="73" t="s">
        <v>332</v>
      </c>
      <c r="J32" s="74"/>
    </row>
    <row r="33" spans="1:10" ht="14.25" x14ac:dyDescent="0.2">
      <c r="A33" s="19"/>
      <c r="B33" s="47"/>
      <c r="C33" s="47"/>
      <c r="D33" s="47"/>
      <c r="E33" s="99"/>
      <c r="F33" s="99"/>
      <c r="G33" s="99"/>
      <c r="H33" s="99"/>
      <c r="I33" s="47"/>
      <c r="J33" s="21"/>
    </row>
    <row r="34" spans="1:10" x14ac:dyDescent="0.2">
      <c r="A34" s="113" t="s">
        <v>321</v>
      </c>
      <c r="B34" s="114"/>
      <c r="C34" s="114"/>
      <c r="D34" s="114"/>
      <c r="E34" s="114" t="s">
        <v>311</v>
      </c>
      <c r="F34" s="114"/>
      <c r="G34" s="114"/>
      <c r="H34" s="114"/>
      <c r="I34" s="114"/>
      <c r="J34" s="24" t="s">
        <v>312</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333</v>
      </c>
    </row>
    <row r="48" spans="1:10" ht="14.25" x14ac:dyDescent="0.2">
      <c r="A48" s="25"/>
      <c r="B48" s="62"/>
      <c r="C48" s="62"/>
      <c r="D48" s="47"/>
      <c r="E48" s="99"/>
      <c r="F48" s="99"/>
      <c r="G48" s="98"/>
      <c r="H48" s="98"/>
      <c r="I48" s="47"/>
      <c r="J48" s="75" t="s">
        <v>334</v>
      </c>
    </row>
    <row r="49" spans="1:10" ht="14.45" customHeight="1" x14ac:dyDescent="0.2">
      <c r="A49" s="101" t="s">
        <v>313</v>
      </c>
      <c r="B49" s="102"/>
      <c r="C49" s="111" t="s">
        <v>334</v>
      </c>
      <c r="D49" s="112"/>
      <c r="E49" s="109" t="s">
        <v>335</v>
      </c>
      <c r="F49" s="110"/>
      <c r="G49" s="103"/>
      <c r="H49" s="104"/>
      <c r="I49" s="104"/>
      <c r="J49" s="105"/>
    </row>
    <row r="50" spans="1:10" ht="14.25" x14ac:dyDescent="0.2">
      <c r="A50" s="25"/>
      <c r="B50" s="62"/>
      <c r="C50" s="98"/>
      <c r="D50" s="98"/>
      <c r="E50" s="99"/>
      <c r="F50" s="99"/>
      <c r="G50" s="100" t="s">
        <v>336</v>
      </c>
      <c r="H50" s="100"/>
      <c r="I50" s="100"/>
      <c r="J50" s="26"/>
    </row>
    <row r="51" spans="1:10" ht="13.9" customHeight="1" x14ac:dyDescent="0.2">
      <c r="A51" s="101" t="s">
        <v>314</v>
      </c>
      <c r="B51" s="102"/>
      <c r="C51" s="103" t="s">
        <v>466</v>
      </c>
      <c r="D51" s="104"/>
      <c r="E51" s="104"/>
      <c r="F51" s="104"/>
      <c r="G51" s="104"/>
      <c r="H51" s="104"/>
      <c r="I51" s="104"/>
      <c r="J51" s="105"/>
    </row>
    <row r="52" spans="1:10" ht="14.25" x14ac:dyDescent="0.2">
      <c r="A52" s="19"/>
      <c r="B52" s="47"/>
      <c r="C52" s="122" t="s">
        <v>315</v>
      </c>
      <c r="D52" s="122"/>
      <c r="E52" s="122"/>
      <c r="F52" s="122"/>
      <c r="G52" s="122"/>
      <c r="H52" s="122"/>
      <c r="I52" s="122"/>
      <c r="J52" s="21"/>
    </row>
    <row r="53" spans="1:10" ht="14.25" x14ac:dyDescent="0.2">
      <c r="A53" s="101" t="s">
        <v>316</v>
      </c>
      <c r="B53" s="102"/>
      <c r="C53" s="158" t="s">
        <v>467</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308</v>
      </c>
      <c r="B55" s="102"/>
      <c r="C55" s="154" t="s">
        <v>468</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337</v>
      </c>
      <c r="B57" s="102"/>
      <c r="C57" s="154" t="s">
        <v>457</v>
      </c>
      <c r="D57" s="155"/>
      <c r="E57" s="155"/>
      <c r="F57" s="155"/>
      <c r="G57" s="155"/>
      <c r="H57" s="155"/>
      <c r="I57" s="155"/>
      <c r="J57" s="156"/>
    </row>
    <row r="58" spans="1:10" ht="14.45" customHeight="1" x14ac:dyDescent="0.2">
      <c r="A58" s="19"/>
      <c r="B58" s="47"/>
      <c r="C58" s="100" t="s">
        <v>338</v>
      </c>
      <c r="D58" s="100"/>
      <c r="E58" s="100"/>
      <c r="F58" s="100"/>
      <c r="G58" s="47"/>
      <c r="H58" s="47"/>
      <c r="I58" s="47"/>
      <c r="J58" s="21"/>
    </row>
    <row r="59" spans="1:10" ht="14.25" x14ac:dyDescent="0.2">
      <c r="A59" s="101" t="s">
        <v>339</v>
      </c>
      <c r="B59" s="102"/>
      <c r="C59" s="154" t="s">
        <v>458</v>
      </c>
      <c r="D59" s="155"/>
      <c r="E59" s="155"/>
      <c r="F59" s="155"/>
      <c r="G59" s="155"/>
      <c r="H59" s="155"/>
      <c r="I59" s="155"/>
      <c r="J59" s="156"/>
    </row>
    <row r="60" spans="1:10" ht="14.45" customHeight="1" x14ac:dyDescent="0.2">
      <c r="A60" s="27"/>
      <c r="B60" s="28"/>
      <c r="C60" s="157" t="s">
        <v>340</v>
      </c>
      <c r="D60" s="157"/>
      <c r="E60" s="157"/>
      <c r="F60" s="157"/>
      <c r="G60" s="157"/>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104" zoomScaleNormal="100" zoomScaleSheetLayoutView="104" workbookViewId="0">
      <selection activeCell="I79" sqref="I79"/>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459</v>
      </c>
      <c r="B2" s="169"/>
      <c r="C2" s="169"/>
      <c r="D2" s="169"/>
      <c r="E2" s="169"/>
      <c r="F2" s="169"/>
      <c r="G2" s="169"/>
      <c r="H2" s="169"/>
      <c r="I2" s="169"/>
    </row>
    <row r="3" spans="1:9" x14ac:dyDescent="0.2">
      <c r="A3" s="170" t="s">
        <v>279</v>
      </c>
      <c r="B3" s="170"/>
      <c r="C3" s="170"/>
      <c r="D3" s="170"/>
      <c r="E3" s="170"/>
      <c r="F3" s="170"/>
      <c r="G3" s="170"/>
      <c r="H3" s="170"/>
      <c r="I3" s="170"/>
    </row>
    <row r="4" spans="1:9" x14ac:dyDescent="0.2">
      <c r="A4" s="171" t="s">
        <v>460</v>
      </c>
      <c r="B4" s="172"/>
      <c r="C4" s="172"/>
      <c r="D4" s="172"/>
      <c r="E4" s="172"/>
      <c r="F4" s="172"/>
      <c r="G4" s="172"/>
      <c r="H4" s="172"/>
      <c r="I4" s="173"/>
    </row>
    <row r="5" spans="1:9" ht="34.5" thickBot="1" x14ac:dyDescent="0.25">
      <c r="A5" s="177" t="s">
        <v>2</v>
      </c>
      <c r="B5" s="178"/>
      <c r="C5" s="178"/>
      <c r="D5" s="178"/>
      <c r="E5" s="178"/>
      <c r="F5" s="179"/>
      <c r="G5" s="12" t="s">
        <v>104</v>
      </c>
      <c r="H5" s="31" t="s">
        <v>292</v>
      </c>
      <c r="I5" s="32" t="s">
        <v>297</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1599669492</v>
      </c>
      <c r="I9" s="81">
        <f>I10+I17+I27+I38+I43</f>
        <v>2303251586</v>
      </c>
    </row>
    <row r="10" spans="1:9" ht="12.75" customHeight="1" x14ac:dyDescent="0.2">
      <c r="A10" s="163" t="s">
        <v>6</v>
      </c>
      <c r="B10" s="163"/>
      <c r="C10" s="163"/>
      <c r="D10" s="163"/>
      <c r="E10" s="163"/>
      <c r="F10" s="163"/>
      <c r="G10" s="80">
        <v>3</v>
      </c>
      <c r="H10" s="81">
        <f>H11+H12+H13+H14+H15+H16</f>
        <v>4482850</v>
      </c>
      <c r="I10" s="81">
        <f>I11+I12+I13+I14+I15+I16</f>
        <v>4360869</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3539286</v>
      </c>
      <c r="I12" s="79">
        <v>4120123</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943564</v>
      </c>
      <c r="I15" s="79">
        <v>240746</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1513671451</v>
      </c>
      <c r="I17" s="81">
        <f>I18+I19+I20+I21+I22+I23+I24+I25+I26</f>
        <v>2212609203</v>
      </c>
    </row>
    <row r="18" spans="1:9" ht="12.75" customHeight="1" x14ac:dyDescent="0.2">
      <c r="A18" s="162" t="s">
        <v>14</v>
      </c>
      <c r="B18" s="162"/>
      <c r="C18" s="162"/>
      <c r="D18" s="162"/>
      <c r="E18" s="162"/>
      <c r="F18" s="162"/>
      <c r="G18" s="78">
        <v>11</v>
      </c>
      <c r="H18" s="79">
        <v>606128317</v>
      </c>
      <c r="I18" s="79">
        <v>815391944</v>
      </c>
    </row>
    <row r="19" spans="1:9" ht="12.75" customHeight="1" x14ac:dyDescent="0.2">
      <c r="A19" s="162" t="s">
        <v>15</v>
      </c>
      <c r="B19" s="162"/>
      <c r="C19" s="162"/>
      <c r="D19" s="162"/>
      <c r="E19" s="162"/>
      <c r="F19" s="162"/>
      <c r="G19" s="78">
        <v>12</v>
      </c>
      <c r="H19" s="79">
        <v>780405966</v>
      </c>
      <c r="I19" s="79">
        <v>1184211932</v>
      </c>
    </row>
    <row r="20" spans="1:9" ht="12.75" customHeight="1" x14ac:dyDescent="0.2">
      <c r="A20" s="162" t="s">
        <v>16</v>
      </c>
      <c r="B20" s="162"/>
      <c r="C20" s="162"/>
      <c r="D20" s="162"/>
      <c r="E20" s="162"/>
      <c r="F20" s="162"/>
      <c r="G20" s="78">
        <v>13</v>
      </c>
      <c r="H20" s="79">
        <v>72444624</v>
      </c>
      <c r="I20" s="79">
        <v>128737074</v>
      </c>
    </row>
    <row r="21" spans="1:9" ht="12.75" customHeight="1" x14ac:dyDescent="0.2">
      <c r="A21" s="162" t="s">
        <v>17</v>
      </c>
      <c r="B21" s="162"/>
      <c r="C21" s="162"/>
      <c r="D21" s="162"/>
      <c r="E21" s="162"/>
      <c r="F21" s="162"/>
      <c r="G21" s="78">
        <v>14</v>
      </c>
      <c r="H21" s="79">
        <v>29933957</v>
      </c>
      <c r="I21" s="79">
        <v>37560295</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20482418</v>
      </c>
      <c r="I24" s="79">
        <v>37320111</v>
      </c>
    </row>
    <row r="25" spans="1:9" ht="12.75" customHeight="1" x14ac:dyDescent="0.2">
      <c r="A25" s="162" t="s">
        <v>21</v>
      </c>
      <c r="B25" s="162"/>
      <c r="C25" s="162"/>
      <c r="D25" s="162"/>
      <c r="E25" s="162"/>
      <c r="F25" s="162"/>
      <c r="G25" s="78">
        <v>18</v>
      </c>
      <c r="H25" s="79">
        <v>4276169</v>
      </c>
      <c r="I25" s="79">
        <v>9387847</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3127890</v>
      </c>
      <c r="I27" s="81">
        <f>SUM(I28:I37)</f>
        <v>19615954</v>
      </c>
    </row>
    <row r="28" spans="1:9" ht="12.75" customHeight="1" x14ac:dyDescent="0.2">
      <c r="A28" s="162" t="s">
        <v>24</v>
      </c>
      <c r="B28" s="162"/>
      <c r="C28" s="162"/>
      <c r="D28" s="162"/>
      <c r="E28" s="162"/>
      <c r="F28" s="162"/>
      <c r="G28" s="78">
        <v>21</v>
      </c>
      <c r="H28" s="79">
        <v>3096200</v>
      </c>
      <c r="I28" s="79">
        <v>3096200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1250000</v>
      </c>
    </row>
    <row r="31" spans="1:9" ht="24.6" customHeight="1" x14ac:dyDescent="0.2">
      <c r="A31" s="162" t="s">
        <v>27</v>
      </c>
      <c r="B31" s="162"/>
      <c r="C31" s="162"/>
      <c r="D31" s="162"/>
      <c r="E31" s="162"/>
      <c r="F31" s="162"/>
      <c r="G31" s="78">
        <v>24</v>
      </c>
      <c r="H31" s="79">
        <v>30000</v>
      </c>
      <c r="I31" s="79">
        <v>30000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1690</v>
      </c>
      <c r="I34" s="79">
        <v>1690</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15238064</v>
      </c>
    </row>
    <row r="38" spans="1:9" ht="12.75" customHeight="1" x14ac:dyDescent="0.2">
      <c r="A38" s="163" t="s">
        <v>34</v>
      </c>
      <c r="B38" s="163"/>
      <c r="C38" s="163"/>
      <c r="D38" s="163"/>
      <c r="E38" s="163"/>
      <c r="F38" s="163"/>
      <c r="G38" s="80">
        <v>31</v>
      </c>
      <c r="H38" s="81">
        <f>H39+H40+H41+H42</f>
        <v>88152</v>
      </c>
      <c r="I38" s="81">
        <f>I39+I40+I41+I42</f>
        <v>31701</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88152</v>
      </c>
      <c r="I42" s="79">
        <v>31701</v>
      </c>
    </row>
    <row r="43" spans="1:9" ht="12.75" customHeight="1" x14ac:dyDescent="0.2">
      <c r="A43" s="165" t="s">
        <v>39</v>
      </c>
      <c r="B43" s="165"/>
      <c r="C43" s="165"/>
      <c r="D43" s="165"/>
      <c r="E43" s="165"/>
      <c r="F43" s="165"/>
      <c r="G43" s="78">
        <v>36</v>
      </c>
      <c r="H43" s="79">
        <v>78299149</v>
      </c>
      <c r="I43" s="79">
        <v>66633859</v>
      </c>
    </row>
    <row r="44" spans="1:9" ht="12.75" customHeight="1" x14ac:dyDescent="0.2">
      <c r="A44" s="164" t="s">
        <v>40</v>
      </c>
      <c r="B44" s="164"/>
      <c r="C44" s="164"/>
      <c r="D44" s="164"/>
      <c r="E44" s="164"/>
      <c r="F44" s="164"/>
      <c r="G44" s="80">
        <v>37</v>
      </c>
      <c r="H44" s="81">
        <f>H45+H53+H60+H70</f>
        <v>578678329</v>
      </c>
      <c r="I44" s="81">
        <f>I45+I53+I60+I70</f>
        <v>362533043</v>
      </c>
    </row>
    <row r="45" spans="1:9" ht="12.75" customHeight="1" x14ac:dyDescent="0.2">
      <c r="A45" s="163" t="s">
        <v>41</v>
      </c>
      <c r="B45" s="163"/>
      <c r="C45" s="163"/>
      <c r="D45" s="163"/>
      <c r="E45" s="163"/>
      <c r="F45" s="163"/>
      <c r="G45" s="80">
        <v>38</v>
      </c>
      <c r="H45" s="81">
        <f>SUM(H46:H52)</f>
        <v>2535185</v>
      </c>
      <c r="I45" s="81">
        <f>SUM(I46:I52)</f>
        <v>7571361</v>
      </c>
    </row>
    <row r="46" spans="1:9" ht="12.75" customHeight="1" x14ac:dyDescent="0.2">
      <c r="A46" s="162" t="s">
        <v>42</v>
      </c>
      <c r="B46" s="162"/>
      <c r="C46" s="162"/>
      <c r="D46" s="162"/>
      <c r="E46" s="162"/>
      <c r="F46" s="162"/>
      <c r="G46" s="78">
        <v>39</v>
      </c>
      <c r="H46" s="79">
        <v>2374651</v>
      </c>
      <c r="I46" s="79">
        <v>7243618</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131990</v>
      </c>
      <c r="I49" s="79">
        <v>291899</v>
      </c>
    </row>
    <row r="50" spans="1:9" ht="12.75" customHeight="1" x14ac:dyDescent="0.2">
      <c r="A50" s="162" t="s">
        <v>46</v>
      </c>
      <c r="B50" s="162"/>
      <c r="C50" s="162"/>
      <c r="D50" s="162"/>
      <c r="E50" s="162"/>
      <c r="F50" s="162"/>
      <c r="G50" s="78">
        <v>43</v>
      </c>
      <c r="H50" s="79">
        <v>28544</v>
      </c>
      <c r="I50" s="79">
        <v>35844</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7631842</v>
      </c>
      <c r="I53" s="81">
        <f>SUM(I54:I59)</f>
        <v>11990871</v>
      </c>
    </row>
    <row r="54" spans="1:9" ht="12.75" customHeight="1" x14ac:dyDescent="0.2">
      <c r="A54" s="162" t="s">
        <v>50</v>
      </c>
      <c r="B54" s="162"/>
      <c r="C54" s="162"/>
      <c r="D54" s="162"/>
      <c r="E54" s="162"/>
      <c r="F54" s="162"/>
      <c r="G54" s="78">
        <v>47</v>
      </c>
      <c r="H54" s="79">
        <v>44967</v>
      </c>
      <c r="I54" s="79">
        <v>183594</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1112783</v>
      </c>
      <c r="I56" s="79">
        <v>4870018</v>
      </c>
    </row>
    <row r="57" spans="1:9" ht="12.75" customHeight="1" x14ac:dyDescent="0.2">
      <c r="A57" s="162" t="s">
        <v>53</v>
      </c>
      <c r="B57" s="162"/>
      <c r="C57" s="162"/>
      <c r="D57" s="162"/>
      <c r="E57" s="162"/>
      <c r="F57" s="162"/>
      <c r="G57" s="78">
        <v>50</v>
      </c>
      <c r="H57" s="79">
        <v>112867</v>
      </c>
      <c r="I57" s="79">
        <v>60530</v>
      </c>
    </row>
    <row r="58" spans="1:9" ht="12.75" customHeight="1" x14ac:dyDescent="0.2">
      <c r="A58" s="162" t="s">
        <v>54</v>
      </c>
      <c r="B58" s="162"/>
      <c r="C58" s="162"/>
      <c r="D58" s="162"/>
      <c r="E58" s="162"/>
      <c r="F58" s="162"/>
      <c r="G58" s="78">
        <v>51</v>
      </c>
      <c r="H58" s="79">
        <v>6041826</v>
      </c>
      <c r="I58" s="79">
        <v>5517771</v>
      </c>
    </row>
    <row r="59" spans="1:9" ht="12.75" customHeight="1" x14ac:dyDescent="0.2">
      <c r="A59" s="162" t="s">
        <v>55</v>
      </c>
      <c r="B59" s="162"/>
      <c r="C59" s="162"/>
      <c r="D59" s="162"/>
      <c r="E59" s="162"/>
      <c r="F59" s="162"/>
      <c r="G59" s="78">
        <v>52</v>
      </c>
      <c r="H59" s="79">
        <v>319399</v>
      </c>
      <c r="I59" s="79">
        <v>1358958</v>
      </c>
    </row>
    <row r="60" spans="1:9" ht="12.75" customHeight="1" x14ac:dyDescent="0.2">
      <c r="A60" s="163" t="s">
        <v>56</v>
      </c>
      <c r="B60" s="163"/>
      <c r="C60" s="163"/>
      <c r="D60" s="163"/>
      <c r="E60" s="163"/>
      <c r="F60" s="163"/>
      <c r="G60" s="80">
        <v>53</v>
      </c>
      <c r="H60" s="81">
        <f>SUM(H61:H69)</f>
        <v>37585870</v>
      </c>
      <c r="I60" s="81">
        <f>SUM(I61:I69)</f>
        <v>128639576</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1250000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37585870</v>
      </c>
      <c r="I68" s="79">
        <v>126579600</v>
      </c>
    </row>
    <row r="69" spans="1:9" ht="12.75" customHeight="1" x14ac:dyDescent="0.2">
      <c r="A69" s="162" t="s">
        <v>58</v>
      </c>
      <c r="B69" s="162"/>
      <c r="C69" s="162"/>
      <c r="D69" s="162"/>
      <c r="E69" s="162"/>
      <c r="F69" s="162"/>
      <c r="G69" s="78">
        <v>62</v>
      </c>
      <c r="H69" s="79">
        <v>0</v>
      </c>
      <c r="I69" s="79">
        <v>809976</v>
      </c>
    </row>
    <row r="70" spans="1:9" ht="12.75" customHeight="1" x14ac:dyDescent="0.2">
      <c r="A70" s="165" t="s">
        <v>59</v>
      </c>
      <c r="B70" s="165"/>
      <c r="C70" s="165"/>
      <c r="D70" s="165"/>
      <c r="E70" s="165"/>
      <c r="F70" s="165"/>
      <c r="G70" s="78">
        <v>63</v>
      </c>
      <c r="H70" s="79">
        <v>530925432</v>
      </c>
      <c r="I70" s="79">
        <v>214331235</v>
      </c>
    </row>
    <row r="71" spans="1:9" ht="12.75" customHeight="1" x14ac:dyDescent="0.2">
      <c r="A71" s="182" t="s">
        <v>60</v>
      </c>
      <c r="B71" s="182"/>
      <c r="C71" s="182"/>
      <c r="D71" s="182"/>
      <c r="E71" s="182"/>
      <c r="F71" s="182"/>
      <c r="G71" s="78">
        <v>64</v>
      </c>
      <c r="H71" s="79">
        <v>2478857</v>
      </c>
      <c r="I71" s="79">
        <v>4210492</v>
      </c>
    </row>
    <row r="72" spans="1:9" ht="12.75" customHeight="1" x14ac:dyDescent="0.2">
      <c r="A72" s="164" t="s">
        <v>61</v>
      </c>
      <c r="B72" s="164"/>
      <c r="C72" s="164"/>
      <c r="D72" s="164"/>
      <c r="E72" s="164"/>
      <c r="F72" s="164"/>
      <c r="G72" s="80">
        <v>65</v>
      </c>
      <c r="H72" s="81">
        <f>H8+H9+H44+H71</f>
        <v>2180826678</v>
      </c>
      <c r="I72" s="81">
        <f>I8+I9+I44+I71</f>
        <v>2669995121</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349</v>
      </c>
      <c r="B75" s="164"/>
      <c r="C75" s="164"/>
      <c r="D75" s="164"/>
      <c r="E75" s="164"/>
      <c r="F75" s="164"/>
      <c r="G75" s="80">
        <v>67</v>
      </c>
      <c r="H75" s="81">
        <f>H76+H77+H78+H84+H85+H91+H94+H97</f>
        <v>1806908994</v>
      </c>
      <c r="I75" s="81">
        <f>I76+I77+I78+I84+I85+I91+I94+I97</f>
        <v>1737015394</v>
      </c>
    </row>
    <row r="76" spans="1:9" ht="12.75" customHeight="1" x14ac:dyDescent="0.2">
      <c r="A76" s="165" t="s">
        <v>64</v>
      </c>
      <c r="B76" s="165"/>
      <c r="C76" s="165"/>
      <c r="D76" s="165"/>
      <c r="E76" s="165"/>
      <c r="F76" s="165"/>
      <c r="G76" s="78">
        <v>68</v>
      </c>
      <c r="H76" s="82">
        <v>1516434188</v>
      </c>
      <c r="I76" s="82">
        <v>1516434188</v>
      </c>
    </row>
    <row r="77" spans="1:9" ht="12.75" customHeight="1" x14ac:dyDescent="0.2">
      <c r="A77" s="165" t="s">
        <v>65</v>
      </c>
      <c r="B77" s="165"/>
      <c r="C77" s="165"/>
      <c r="D77" s="165"/>
      <c r="E77" s="165"/>
      <c r="F77" s="165"/>
      <c r="G77" s="78">
        <v>69</v>
      </c>
      <c r="H77" s="82">
        <v>153851432</v>
      </c>
      <c r="I77" s="82">
        <v>153851432</v>
      </c>
    </row>
    <row r="78" spans="1:9" ht="12.75" customHeight="1" x14ac:dyDescent="0.2">
      <c r="A78" s="163" t="s">
        <v>66</v>
      </c>
      <c r="B78" s="163"/>
      <c r="C78" s="163"/>
      <c r="D78" s="163"/>
      <c r="E78" s="163"/>
      <c r="F78" s="163"/>
      <c r="G78" s="80">
        <v>70</v>
      </c>
      <c r="H78" s="81">
        <f>SUM(H79:H83)</f>
        <v>29869560</v>
      </c>
      <c r="I78" s="81">
        <f>SUM(I79:I83)</f>
        <v>30652869</v>
      </c>
    </row>
    <row r="79" spans="1:9" ht="12.75" customHeight="1" x14ac:dyDescent="0.2">
      <c r="A79" s="162" t="s">
        <v>67</v>
      </c>
      <c r="B79" s="162"/>
      <c r="C79" s="162"/>
      <c r="D79" s="162"/>
      <c r="E79" s="162"/>
      <c r="F79" s="162"/>
      <c r="G79" s="78">
        <v>71</v>
      </c>
      <c r="H79" s="82">
        <v>29910161</v>
      </c>
      <c r="I79" s="82">
        <v>30693470</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-40601</v>
      </c>
      <c r="I81" s="82">
        <v>-40601</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0</v>
      </c>
      <c r="I84" s="82">
        <v>0</v>
      </c>
    </row>
    <row r="85" spans="1:9" ht="12.75" customHeight="1" x14ac:dyDescent="0.2">
      <c r="A85" s="183" t="s">
        <v>443</v>
      </c>
      <c r="B85" s="183"/>
      <c r="C85" s="183"/>
      <c r="D85" s="183"/>
      <c r="E85" s="183"/>
      <c r="F85" s="183"/>
      <c r="G85" s="80">
        <v>77</v>
      </c>
      <c r="H85" s="81">
        <f>H86+H87+H88+H89+H90</f>
        <v>0</v>
      </c>
      <c r="I85" s="81">
        <f>I86+I87+I88+I89+I90</f>
        <v>0</v>
      </c>
    </row>
    <row r="86" spans="1:9" ht="25.5" customHeight="1" x14ac:dyDescent="0.2">
      <c r="A86" s="162" t="s">
        <v>442</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0</v>
      </c>
      <c r="I90" s="79">
        <v>0</v>
      </c>
    </row>
    <row r="91" spans="1:9" ht="12.75" customHeight="1" x14ac:dyDescent="0.2">
      <c r="A91" s="163" t="s">
        <v>343</v>
      </c>
      <c r="B91" s="163"/>
      <c r="C91" s="163"/>
      <c r="D91" s="163"/>
      <c r="E91" s="163"/>
      <c r="F91" s="163"/>
      <c r="G91" s="80">
        <v>83</v>
      </c>
      <c r="H91" s="81">
        <f>H92-H93</f>
        <v>91087637</v>
      </c>
      <c r="I91" s="81">
        <f>I92-I93</f>
        <v>26372915</v>
      </c>
    </row>
    <row r="92" spans="1:9" ht="12.75" customHeight="1" x14ac:dyDescent="0.2">
      <c r="A92" s="162" t="s">
        <v>75</v>
      </c>
      <c r="B92" s="162"/>
      <c r="C92" s="162"/>
      <c r="D92" s="162"/>
      <c r="E92" s="162"/>
      <c r="F92" s="162"/>
      <c r="G92" s="78">
        <v>84</v>
      </c>
      <c r="H92" s="82">
        <v>91087637</v>
      </c>
      <c r="I92" s="82">
        <v>26372915</v>
      </c>
    </row>
    <row r="93" spans="1:9" ht="12.75" customHeight="1" x14ac:dyDescent="0.2">
      <c r="A93" s="162" t="s">
        <v>76</v>
      </c>
      <c r="B93" s="162"/>
      <c r="C93" s="162"/>
      <c r="D93" s="162"/>
      <c r="E93" s="162"/>
      <c r="F93" s="162"/>
      <c r="G93" s="78">
        <v>85</v>
      </c>
      <c r="H93" s="82">
        <v>0</v>
      </c>
      <c r="I93" s="82">
        <v>0</v>
      </c>
    </row>
    <row r="94" spans="1:9" ht="12.75" customHeight="1" x14ac:dyDescent="0.2">
      <c r="A94" s="163" t="s">
        <v>344</v>
      </c>
      <c r="B94" s="163"/>
      <c r="C94" s="163"/>
      <c r="D94" s="163"/>
      <c r="E94" s="163"/>
      <c r="F94" s="163"/>
      <c r="G94" s="80">
        <v>86</v>
      </c>
      <c r="H94" s="81">
        <f>H95-H96</f>
        <v>15666177</v>
      </c>
      <c r="I94" s="81">
        <f>I95-I96</f>
        <v>9703990</v>
      </c>
    </row>
    <row r="95" spans="1:9" ht="12.75" customHeight="1" x14ac:dyDescent="0.2">
      <c r="A95" s="162" t="s">
        <v>77</v>
      </c>
      <c r="B95" s="162"/>
      <c r="C95" s="162"/>
      <c r="D95" s="162"/>
      <c r="E95" s="162"/>
      <c r="F95" s="162"/>
      <c r="G95" s="78">
        <v>87</v>
      </c>
      <c r="H95" s="82">
        <v>15666177</v>
      </c>
      <c r="I95" s="82">
        <v>9703990</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31602389</v>
      </c>
      <c r="I98" s="81">
        <f>SUM(I99:I104)</f>
        <v>31347989</v>
      </c>
    </row>
    <row r="99" spans="1:9" ht="12.75" customHeight="1" x14ac:dyDescent="0.2">
      <c r="A99" s="162" t="s">
        <v>80</v>
      </c>
      <c r="B99" s="162"/>
      <c r="C99" s="162"/>
      <c r="D99" s="162"/>
      <c r="E99" s="162"/>
      <c r="F99" s="162"/>
      <c r="G99" s="78">
        <v>91</v>
      </c>
      <c r="H99" s="82">
        <v>4864549</v>
      </c>
      <c r="I99" s="82">
        <v>4656901</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21273820</v>
      </c>
      <c r="I101" s="82">
        <v>21519515</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5464020</v>
      </c>
      <c r="I104" s="79">
        <v>5171573</v>
      </c>
    </row>
    <row r="105" spans="1:9" ht="12.75" customHeight="1" x14ac:dyDescent="0.2">
      <c r="A105" s="164" t="s">
        <v>346</v>
      </c>
      <c r="B105" s="164"/>
      <c r="C105" s="164"/>
      <c r="D105" s="164"/>
      <c r="E105" s="164"/>
      <c r="F105" s="164"/>
      <c r="G105" s="80">
        <v>97</v>
      </c>
      <c r="H105" s="81">
        <f>SUM(H106:H116)</f>
        <v>248096974</v>
      </c>
      <c r="I105" s="81">
        <f>SUM(I106:I116)</f>
        <v>700239091</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236239333</v>
      </c>
      <c r="I111" s="82">
        <v>688805707</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45615</v>
      </c>
      <c r="I113" s="83">
        <v>31014</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430256</v>
      </c>
      <c r="I115" s="79">
        <v>1622696</v>
      </c>
    </row>
    <row r="116" spans="1:9" ht="12.75" customHeight="1" x14ac:dyDescent="0.2">
      <c r="A116" s="162" t="s">
        <v>96</v>
      </c>
      <c r="B116" s="162"/>
      <c r="C116" s="162"/>
      <c r="D116" s="162"/>
      <c r="E116" s="162"/>
      <c r="F116" s="162"/>
      <c r="G116" s="78">
        <v>108</v>
      </c>
      <c r="H116" s="79">
        <v>11381770</v>
      </c>
      <c r="I116" s="79">
        <v>9779674</v>
      </c>
    </row>
    <row r="117" spans="1:9" ht="12.75" customHeight="1" x14ac:dyDescent="0.2">
      <c r="A117" s="164" t="s">
        <v>347</v>
      </c>
      <c r="B117" s="164"/>
      <c r="C117" s="164"/>
      <c r="D117" s="164"/>
      <c r="E117" s="164"/>
      <c r="F117" s="164"/>
      <c r="G117" s="80">
        <v>109</v>
      </c>
      <c r="H117" s="81">
        <f>SUM(H118:H131)</f>
        <v>86569309</v>
      </c>
      <c r="I117" s="81">
        <f>SUM(I118:I131)</f>
        <v>185471418</v>
      </c>
    </row>
    <row r="118" spans="1:9" ht="12.75" customHeight="1" x14ac:dyDescent="0.2">
      <c r="A118" s="162" t="s">
        <v>86</v>
      </c>
      <c r="B118" s="162"/>
      <c r="C118" s="162"/>
      <c r="D118" s="162"/>
      <c r="E118" s="162"/>
      <c r="F118" s="162"/>
      <c r="G118" s="78">
        <v>110</v>
      </c>
      <c r="H118" s="82">
        <v>19622948</v>
      </c>
      <c r="I118" s="82">
        <v>15705556</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40144291</v>
      </c>
      <c r="I123" s="82">
        <v>133970780</v>
      </c>
    </row>
    <row r="124" spans="1:9" ht="12.75" customHeight="1" x14ac:dyDescent="0.2">
      <c r="A124" s="162" t="s">
        <v>92</v>
      </c>
      <c r="B124" s="162"/>
      <c r="C124" s="162"/>
      <c r="D124" s="162"/>
      <c r="E124" s="162"/>
      <c r="F124" s="162"/>
      <c r="G124" s="78">
        <v>116</v>
      </c>
      <c r="H124" s="82">
        <v>4278067</v>
      </c>
      <c r="I124" s="82">
        <v>5156800</v>
      </c>
    </row>
    <row r="125" spans="1:9" ht="12.75" customHeight="1" x14ac:dyDescent="0.2">
      <c r="A125" s="162" t="s">
        <v>93</v>
      </c>
      <c r="B125" s="162"/>
      <c r="C125" s="162"/>
      <c r="D125" s="162"/>
      <c r="E125" s="162"/>
      <c r="F125" s="162"/>
      <c r="G125" s="78">
        <v>117</v>
      </c>
      <c r="H125" s="82">
        <v>16284390</v>
      </c>
      <c r="I125" s="82">
        <v>21022683</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3818368</v>
      </c>
      <c r="I127" s="82">
        <v>5707319</v>
      </c>
    </row>
    <row r="128" spans="1:9" x14ac:dyDescent="0.2">
      <c r="A128" s="162" t="s">
        <v>98</v>
      </c>
      <c r="B128" s="162"/>
      <c r="C128" s="162"/>
      <c r="D128" s="162"/>
      <c r="E128" s="162"/>
      <c r="F128" s="162"/>
      <c r="G128" s="78">
        <v>120</v>
      </c>
      <c r="H128" s="82">
        <v>1763892</v>
      </c>
      <c r="I128" s="82">
        <v>2655835</v>
      </c>
    </row>
    <row r="129" spans="1:9" x14ac:dyDescent="0.2">
      <c r="A129" s="162" t="s">
        <v>99</v>
      </c>
      <c r="B129" s="162"/>
      <c r="C129" s="162"/>
      <c r="D129" s="162"/>
      <c r="E129" s="162"/>
      <c r="F129" s="162"/>
      <c r="G129" s="78">
        <v>121</v>
      </c>
      <c r="H129" s="82">
        <v>379676</v>
      </c>
      <c r="I129" s="82">
        <v>379676</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277677</v>
      </c>
      <c r="I131" s="79">
        <v>872769</v>
      </c>
    </row>
    <row r="132" spans="1:9" ht="22.15" customHeight="1" x14ac:dyDescent="0.2">
      <c r="A132" s="182" t="s">
        <v>102</v>
      </c>
      <c r="B132" s="182"/>
      <c r="C132" s="182"/>
      <c r="D132" s="182"/>
      <c r="E132" s="182"/>
      <c r="F132" s="182"/>
      <c r="G132" s="78">
        <v>124</v>
      </c>
      <c r="H132" s="79">
        <v>7649012</v>
      </c>
      <c r="I132" s="79">
        <v>15921229</v>
      </c>
    </row>
    <row r="133" spans="1:9" x14ac:dyDescent="0.2">
      <c r="A133" s="164" t="s">
        <v>348</v>
      </c>
      <c r="B133" s="164"/>
      <c r="C133" s="164"/>
      <c r="D133" s="164"/>
      <c r="E133" s="164"/>
      <c r="F133" s="164"/>
      <c r="G133" s="80">
        <v>125</v>
      </c>
      <c r="H133" s="81">
        <f>H75+H98+H105+H117+H132</f>
        <v>2180826678</v>
      </c>
      <c r="I133" s="81">
        <f>I75+I98+I105+I117+I132</f>
        <v>2669995121</v>
      </c>
    </row>
    <row r="134" spans="1:9" x14ac:dyDescent="0.2">
      <c r="A134" s="182" t="s">
        <v>103</v>
      </c>
      <c r="B134" s="182"/>
      <c r="C134" s="182"/>
      <c r="D134" s="182"/>
      <c r="E134" s="182"/>
      <c r="F134" s="182"/>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39" zoomScaleNormal="100" zoomScaleSheetLayoutView="110" workbookViewId="0">
      <selection activeCell="H67" sqref="H6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461</v>
      </c>
      <c r="B2" s="169"/>
      <c r="C2" s="169"/>
      <c r="D2" s="169"/>
      <c r="E2" s="169"/>
      <c r="F2" s="169"/>
      <c r="G2" s="169"/>
      <c r="H2" s="169"/>
      <c r="I2" s="169"/>
    </row>
    <row r="3" spans="1:9" x14ac:dyDescent="0.2">
      <c r="A3" s="201" t="s">
        <v>279</v>
      </c>
      <c r="B3" s="202"/>
      <c r="C3" s="202"/>
      <c r="D3" s="202"/>
      <c r="E3" s="202"/>
      <c r="F3" s="202"/>
      <c r="G3" s="202"/>
      <c r="H3" s="202"/>
      <c r="I3" s="202"/>
    </row>
    <row r="4" spans="1:9" x14ac:dyDescent="0.2">
      <c r="A4" s="191" t="s">
        <v>462</v>
      </c>
      <c r="B4" s="172"/>
      <c r="C4" s="172"/>
      <c r="D4" s="172"/>
      <c r="E4" s="172"/>
      <c r="F4" s="172"/>
      <c r="G4" s="172"/>
      <c r="H4" s="172"/>
      <c r="I4" s="173"/>
    </row>
    <row r="5" spans="1:9" ht="23.25" x14ac:dyDescent="0.2">
      <c r="A5" s="187" t="s">
        <v>2</v>
      </c>
      <c r="B5" s="188"/>
      <c r="C5" s="188"/>
      <c r="D5" s="188"/>
      <c r="E5" s="188"/>
      <c r="F5" s="188"/>
      <c r="G5" s="84" t="s">
        <v>106</v>
      </c>
      <c r="H5" s="85" t="s">
        <v>293</v>
      </c>
      <c r="I5" s="85" t="s">
        <v>276</v>
      </c>
    </row>
    <row r="6" spans="1:9" x14ac:dyDescent="0.2">
      <c r="A6" s="189">
        <v>1</v>
      </c>
      <c r="B6" s="190"/>
      <c r="C6" s="190"/>
      <c r="D6" s="190"/>
      <c r="E6" s="190"/>
      <c r="F6" s="190"/>
      <c r="G6" s="86">
        <v>2</v>
      </c>
      <c r="H6" s="85">
        <v>3</v>
      </c>
      <c r="I6" s="85">
        <v>4</v>
      </c>
    </row>
    <row r="7" spans="1:9" x14ac:dyDescent="0.2">
      <c r="A7" s="164" t="s">
        <v>364</v>
      </c>
      <c r="B7" s="164"/>
      <c r="C7" s="164"/>
      <c r="D7" s="164"/>
      <c r="E7" s="164"/>
      <c r="F7" s="164"/>
      <c r="G7" s="80">
        <v>1</v>
      </c>
      <c r="H7" s="81">
        <f>SUM(H8:H12)</f>
        <v>279431657</v>
      </c>
      <c r="I7" s="81">
        <f>SUM(I8:I12)</f>
        <v>571898382</v>
      </c>
    </row>
    <row r="8" spans="1:9" x14ac:dyDescent="0.2">
      <c r="A8" s="162" t="s">
        <v>118</v>
      </c>
      <c r="B8" s="162"/>
      <c r="C8" s="162"/>
      <c r="D8" s="162"/>
      <c r="E8" s="162"/>
      <c r="F8" s="162"/>
      <c r="G8" s="78">
        <v>2</v>
      </c>
      <c r="H8" s="79">
        <v>1323401</v>
      </c>
      <c r="I8" s="79">
        <v>2889140</v>
      </c>
    </row>
    <row r="9" spans="1:9" x14ac:dyDescent="0.2">
      <c r="A9" s="162" t="s">
        <v>119</v>
      </c>
      <c r="B9" s="162"/>
      <c r="C9" s="162"/>
      <c r="D9" s="162"/>
      <c r="E9" s="162"/>
      <c r="F9" s="162"/>
      <c r="G9" s="78">
        <v>3</v>
      </c>
      <c r="H9" s="79">
        <v>273022180</v>
      </c>
      <c r="I9" s="79">
        <v>564384712</v>
      </c>
    </row>
    <row r="10" spans="1:9" x14ac:dyDescent="0.2">
      <c r="A10" s="162" t="s">
        <v>120</v>
      </c>
      <c r="B10" s="162"/>
      <c r="C10" s="162"/>
      <c r="D10" s="162"/>
      <c r="E10" s="162"/>
      <c r="F10" s="162"/>
      <c r="G10" s="78">
        <v>4</v>
      </c>
      <c r="H10" s="79">
        <v>13498</v>
      </c>
      <c r="I10" s="79">
        <v>14238</v>
      </c>
    </row>
    <row r="11" spans="1:9" x14ac:dyDescent="0.2">
      <c r="A11" s="162" t="s">
        <v>121</v>
      </c>
      <c r="B11" s="162"/>
      <c r="C11" s="162"/>
      <c r="D11" s="162"/>
      <c r="E11" s="162"/>
      <c r="F11" s="162"/>
      <c r="G11" s="78">
        <v>5</v>
      </c>
      <c r="H11" s="79">
        <v>115227</v>
      </c>
      <c r="I11" s="79">
        <v>651624</v>
      </c>
    </row>
    <row r="12" spans="1:9" x14ac:dyDescent="0.2">
      <c r="A12" s="162" t="s">
        <v>122</v>
      </c>
      <c r="B12" s="162"/>
      <c r="C12" s="162"/>
      <c r="D12" s="162"/>
      <c r="E12" s="162"/>
      <c r="F12" s="162"/>
      <c r="G12" s="78">
        <v>6</v>
      </c>
      <c r="H12" s="79">
        <v>4957351</v>
      </c>
      <c r="I12" s="79">
        <v>3958668</v>
      </c>
    </row>
    <row r="13" spans="1:9" ht="16.5" customHeight="1" x14ac:dyDescent="0.2">
      <c r="A13" s="164" t="s">
        <v>365</v>
      </c>
      <c r="B13" s="164"/>
      <c r="C13" s="164"/>
      <c r="D13" s="164"/>
      <c r="E13" s="164"/>
      <c r="F13" s="164"/>
      <c r="G13" s="80">
        <v>7</v>
      </c>
      <c r="H13" s="81">
        <f>H14+H15+H19+H23+H24+H25+H28+H35</f>
        <v>266672842</v>
      </c>
      <c r="I13" s="81">
        <f>I14+I15+I19+I23+I24+I25+I28+I35</f>
        <v>550980518</v>
      </c>
    </row>
    <row r="14" spans="1:9" x14ac:dyDescent="0.2">
      <c r="A14" s="162" t="s">
        <v>107</v>
      </c>
      <c r="B14" s="162"/>
      <c r="C14" s="162"/>
      <c r="D14" s="162"/>
      <c r="E14" s="162"/>
      <c r="F14" s="162"/>
      <c r="G14" s="78">
        <v>8</v>
      </c>
      <c r="H14" s="79">
        <v>0</v>
      </c>
      <c r="I14" s="79">
        <v>0</v>
      </c>
    </row>
    <row r="15" spans="1:9" x14ac:dyDescent="0.2">
      <c r="A15" s="200" t="s">
        <v>436</v>
      </c>
      <c r="B15" s="200"/>
      <c r="C15" s="200"/>
      <c r="D15" s="200"/>
      <c r="E15" s="200"/>
      <c r="F15" s="200"/>
      <c r="G15" s="80">
        <v>9</v>
      </c>
      <c r="H15" s="81">
        <f>SUM(H16:H18)</f>
        <v>75556714</v>
      </c>
      <c r="I15" s="81">
        <f>SUM(I16:I18)</f>
        <v>187325107</v>
      </c>
    </row>
    <row r="16" spans="1:9" x14ac:dyDescent="0.2">
      <c r="A16" s="194" t="s">
        <v>123</v>
      </c>
      <c r="B16" s="194"/>
      <c r="C16" s="194"/>
      <c r="D16" s="194"/>
      <c r="E16" s="194"/>
      <c r="F16" s="194"/>
      <c r="G16" s="78">
        <v>10</v>
      </c>
      <c r="H16" s="79">
        <v>40723847</v>
      </c>
      <c r="I16" s="79">
        <v>115275161</v>
      </c>
    </row>
    <row r="17" spans="1:9" x14ac:dyDescent="0.2">
      <c r="A17" s="194" t="s">
        <v>124</v>
      </c>
      <c r="B17" s="194"/>
      <c r="C17" s="194"/>
      <c r="D17" s="194"/>
      <c r="E17" s="194"/>
      <c r="F17" s="194"/>
      <c r="G17" s="78">
        <v>11</v>
      </c>
      <c r="H17" s="79">
        <v>210311</v>
      </c>
      <c r="I17" s="79">
        <v>481549</v>
      </c>
    </row>
    <row r="18" spans="1:9" x14ac:dyDescent="0.2">
      <c r="A18" s="194" t="s">
        <v>125</v>
      </c>
      <c r="B18" s="194"/>
      <c r="C18" s="194"/>
      <c r="D18" s="194"/>
      <c r="E18" s="194"/>
      <c r="F18" s="194"/>
      <c r="G18" s="78">
        <v>12</v>
      </c>
      <c r="H18" s="79">
        <v>34622556</v>
      </c>
      <c r="I18" s="79">
        <v>71568397</v>
      </c>
    </row>
    <row r="19" spans="1:9" x14ac:dyDescent="0.2">
      <c r="A19" s="200" t="s">
        <v>437</v>
      </c>
      <c r="B19" s="200"/>
      <c r="C19" s="200"/>
      <c r="D19" s="200"/>
      <c r="E19" s="200"/>
      <c r="F19" s="200"/>
      <c r="G19" s="80">
        <v>13</v>
      </c>
      <c r="H19" s="81">
        <f>SUM(H20:H22)</f>
        <v>50992755</v>
      </c>
      <c r="I19" s="81">
        <f>SUM(I20:I22)</f>
        <v>135895463</v>
      </c>
    </row>
    <row r="20" spans="1:9" x14ac:dyDescent="0.2">
      <c r="A20" s="194" t="s">
        <v>108</v>
      </c>
      <c r="B20" s="194"/>
      <c r="C20" s="194"/>
      <c r="D20" s="194"/>
      <c r="E20" s="194"/>
      <c r="F20" s="194"/>
      <c r="G20" s="78">
        <v>14</v>
      </c>
      <c r="H20" s="79">
        <v>32114289</v>
      </c>
      <c r="I20" s="79">
        <v>87898760</v>
      </c>
    </row>
    <row r="21" spans="1:9" x14ac:dyDescent="0.2">
      <c r="A21" s="194" t="s">
        <v>109</v>
      </c>
      <c r="B21" s="194"/>
      <c r="C21" s="194"/>
      <c r="D21" s="194"/>
      <c r="E21" s="194"/>
      <c r="F21" s="194"/>
      <c r="G21" s="78">
        <v>15</v>
      </c>
      <c r="H21" s="79">
        <v>11939028</v>
      </c>
      <c r="I21" s="79">
        <v>30454523</v>
      </c>
    </row>
    <row r="22" spans="1:9" x14ac:dyDescent="0.2">
      <c r="A22" s="194" t="s">
        <v>110</v>
      </c>
      <c r="B22" s="194"/>
      <c r="C22" s="194"/>
      <c r="D22" s="194"/>
      <c r="E22" s="194"/>
      <c r="F22" s="194"/>
      <c r="G22" s="78">
        <v>16</v>
      </c>
      <c r="H22" s="79">
        <v>6939438</v>
      </c>
      <c r="I22" s="79">
        <v>17542180</v>
      </c>
    </row>
    <row r="23" spans="1:9" x14ac:dyDescent="0.2">
      <c r="A23" s="162" t="s">
        <v>111</v>
      </c>
      <c r="B23" s="162"/>
      <c r="C23" s="162"/>
      <c r="D23" s="162"/>
      <c r="E23" s="162"/>
      <c r="F23" s="162"/>
      <c r="G23" s="78">
        <v>17</v>
      </c>
      <c r="H23" s="79">
        <v>94800052</v>
      </c>
      <c r="I23" s="79">
        <v>124475402</v>
      </c>
    </row>
    <row r="24" spans="1:9" x14ac:dyDescent="0.2">
      <c r="A24" s="162" t="s">
        <v>112</v>
      </c>
      <c r="B24" s="162"/>
      <c r="C24" s="162"/>
      <c r="D24" s="162"/>
      <c r="E24" s="162"/>
      <c r="F24" s="162"/>
      <c r="G24" s="78">
        <v>18</v>
      </c>
      <c r="H24" s="79">
        <v>38246571</v>
      </c>
      <c r="I24" s="79">
        <v>81480156</v>
      </c>
    </row>
    <row r="25" spans="1:9" x14ac:dyDescent="0.2">
      <c r="A25" s="200" t="s">
        <v>438</v>
      </c>
      <c r="B25" s="200"/>
      <c r="C25" s="200"/>
      <c r="D25" s="200"/>
      <c r="E25" s="200"/>
      <c r="F25" s="200"/>
      <c r="G25" s="80">
        <v>19</v>
      </c>
      <c r="H25" s="81">
        <f>H26+H27</f>
        <v>23630</v>
      </c>
      <c r="I25" s="81">
        <f>I26+I27</f>
        <v>20991</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23630</v>
      </c>
      <c r="I27" s="79">
        <v>20991</v>
      </c>
    </row>
    <row r="28" spans="1:9" x14ac:dyDescent="0.2">
      <c r="A28" s="200" t="s">
        <v>439</v>
      </c>
      <c r="B28" s="200"/>
      <c r="C28" s="200"/>
      <c r="D28" s="200"/>
      <c r="E28" s="200"/>
      <c r="F28" s="200"/>
      <c r="G28" s="80">
        <v>22</v>
      </c>
      <c r="H28" s="81">
        <f>SUM(H29:H34)</f>
        <v>3703810</v>
      </c>
      <c r="I28" s="81">
        <f>SUM(I29:I34)</f>
        <v>1132977</v>
      </c>
    </row>
    <row r="29" spans="1:9" x14ac:dyDescent="0.2">
      <c r="A29" s="194" t="s">
        <v>128</v>
      </c>
      <c r="B29" s="194"/>
      <c r="C29" s="194"/>
      <c r="D29" s="194"/>
      <c r="E29" s="194"/>
      <c r="F29" s="194"/>
      <c r="G29" s="78">
        <v>23</v>
      </c>
      <c r="H29" s="79">
        <v>111345</v>
      </c>
      <c r="I29" s="79">
        <v>15226</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256649</v>
      </c>
      <c r="I31" s="79">
        <v>245695</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3335816</v>
      </c>
      <c r="I34" s="79">
        <v>872056</v>
      </c>
    </row>
    <row r="35" spans="1:9" x14ac:dyDescent="0.2">
      <c r="A35" s="162" t="s">
        <v>113</v>
      </c>
      <c r="B35" s="162"/>
      <c r="C35" s="162"/>
      <c r="D35" s="162"/>
      <c r="E35" s="162"/>
      <c r="F35" s="162"/>
      <c r="G35" s="78">
        <v>29</v>
      </c>
      <c r="H35" s="79">
        <v>3349310</v>
      </c>
      <c r="I35" s="79">
        <v>20650422</v>
      </c>
    </row>
    <row r="36" spans="1:9" x14ac:dyDescent="0.2">
      <c r="A36" s="164" t="s">
        <v>366</v>
      </c>
      <c r="B36" s="164"/>
      <c r="C36" s="164"/>
      <c r="D36" s="164"/>
      <c r="E36" s="164"/>
      <c r="F36" s="164"/>
      <c r="G36" s="80">
        <v>30</v>
      </c>
      <c r="H36" s="81">
        <f>SUM(H37:H46)</f>
        <v>980880</v>
      </c>
      <c r="I36" s="81">
        <f>SUM(I37:I46)</f>
        <v>17290917</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42747</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15312</v>
      </c>
      <c r="I43" s="79">
        <v>16292</v>
      </c>
    </row>
    <row r="44" spans="1:9" x14ac:dyDescent="0.2">
      <c r="A44" s="162" t="s">
        <v>141</v>
      </c>
      <c r="B44" s="162"/>
      <c r="C44" s="162"/>
      <c r="D44" s="162"/>
      <c r="E44" s="162"/>
      <c r="F44" s="162"/>
      <c r="G44" s="78">
        <v>38</v>
      </c>
      <c r="H44" s="79">
        <v>891022</v>
      </c>
      <c r="I44" s="79">
        <v>1056966</v>
      </c>
    </row>
    <row r="45" spans="1:9" x14ac:dyDescent="0.2">
      <c r="A45" s="162" t="s">
        <v>142</v>
      </c>
      <c r="B45" s="162"/>
      <c r="C45" s="162"/>
      <c r="D45" s="162"/>
      <c r="E45" s="162"/>
      <c r="F45" s="162"/>
      <c r="G45" s="78">
        <v>39</v>
      </c>
      <c r="H45" s="79">
        <v>0</v>
      </c>
      <c r="I45" s="79">
        <v>16048040</v>
      </c>
    </row>
    <row r="46" spans="1:9" x14ac:dyDescent="0.2">
      <c r="A46" s="162" t="s">
        <v>143</v>
      </c>
      <c r="B46" s="162"/>
      <c r="C46" s="162"/>
      <c r="D46" s="162"/>
      <c r="E46" s="162"/>
      <c r="F46" s="162"/>
      <c r="G46" s="78">
        <v>40</v>
      </c>
      <c r="H46" s="79">
        <v>74546</v>
      </c>
      <c r="I46" s="79">
        <v>126872</v>
      </c>
    </row>
    <row r="47" spans="1:9" x14ac:dyDescent="0.2">
      <c r="A47" s="164" t="s">
        <v>367</v>
      </c>
      <c r="B47" s="164"/>
      <c r="C47" s="164"/>
      <c r="D47" s="164"/>
      <c r="E47" s="164"/>
      <c r="F47" s="164"/>
      <c r="G47" s="80">
        <v>41</v>
      </c>
      <c r="H47" s="81">
        <f>SUM(H48:H54)</f>
        <v>5396785</v>
      </c>
      <c r="I47" s="81">
        <f>SUM(I48:I54)</f>
        <v>18441597</v>
      </c>
    </row>
    <row r="48" spans="1:9" ht="23.45" customHeight="1" x14ac:dyDescent="0.2">
      <c r="A48" s="162" t="s">
        <v>144</v>
      </c>
      <c r="B48" s="162"/>
      <c r="C48" s="162"/>
      <c r="D48" s="162"/>
      <c r="E48" s="162"/>
      <c r="F48" s="162"/>
      <c r="G48" s="78">
        <v>42</v>
      </c>
      <c r="H48" s="79">
        <v>0</v>
      </c>
      <c r="I48" s="79">
        <v>0</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5286572</v>
      </c>
      <c r="I50" s="79">
        <v>15721771</v>
      </c>
    </row>
    <row r="51" spans="1:9" x14ac:dyDescent="0.2">
      <c r="A51" s="186" t="s">
        <v>147</v>
      </c>
      <c r="B51" s="186"/>
      <c r="C51" s="186"/>
      <c r="D51" s="186"/>
      <c r="E51" s="186"/>
      <c r="F51" s="186"/>
      <c r="G51" s="78">
        <v>45</v>
      </c>
      <c r="H51" s="79">
        <v>0</v>
      </c>
      <c r="I51" s="79">
        <v>1013178</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110213</v>
      </c>
      <c r="I54" s="79">
        <v>1706648</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368</v>
      </c>
      <c r="B59" s="164"/>
      <c r="C59" s="164"/>
      <c r="D59" s="164"/>
      <c r="E59" s="164"/>
      <c r="F59" s="164"/>
      <c r="G59" s="80">
        <v>53</v>
      </c>
      <c r="H59" s="81">
        <f>H7+H36+H55+H56</f>
        <v>280412537</v>
      </c>
      <c r="I59" s="81">
        <f>I7+I36+I55+I56</f>
        <v>589189299</v>
      </c>
    </row>
    <row r="60" spans="1:9" x14ac:dyDescent="0.2">
      <c r="A60" s="164" t="s">
        <v>369</v>
      </c>
      <c r="B60" s="164"/>
      <c r="C60" s="164"/>
      <c r="D60" s="164"/>
      <c r="E60" s="164"/>
      <c r="F60" s="164"/>
      <c r="G60" s="80">
        <v>54</v>
      </c>
      <c r="H60" s="81">
        <f>H13+H47+H57+H58</f>
        <v>272069627</v>
      </c>
      <c r="I60" s="81">
        <f>I13+I47+I57+I58</f>
        <v>569422115</v>
      </c>
    </row>
    <row r="61" spans="1:9" x14ac:dyDescent="0.2">
      <c r="A61" s="164" t="s">
        <v>371</v>
      </c>
      <c r="B61" s="164"/>
      <c r="C61" s="164"/>
      <c r="D61" s="164"/>
      <c r="E61" s="164"/>
      <c r="F61" s="164"/>
      <c r="G61" s="80">
        <v>55</v>
      </c>
      <c r="H61" s="81">
        <f>H59-H60</f>
        <v>8342910</v>
      </c>
      <c r="I61" s="81">
        <f>I59-I60</f>
        <v>19767184</v>
      </c>
    </row>
    <row r="62" spans="1:9" x14ac:dyDescent="0.2">
      <c r="A62" s="195" t="s">
        <v>372</v>
      </c>
      <c r="B62" s="195"/>
      <c r="C62" s="195"/>
      <c r="D62" s="195"/>
      <c r="E62" s="195"/>
      <c r="F62" s="195"/>
      <c r="G62" s="80">
        <v>56</v>
      </c>
      <c r="H62" s="81">
        <f>+IF((H59-H60)&gt;0,(H59-H60),0)</f>
        <v>8342910</v>
      </c>
      <c r="I62" s="81">
        <f>+IF((I59-I60)&gt;0,(I59-I60),0)</f>
        <v>19767184</v>
      </c>
    </row>
    <row r="63" spans="1:9" x14ac:dyDescent="0.2">
      <c r="A63" s="195" t="s">
        <v>373</v>
      </c>
      <c r="B63" s="195"/>
      <c r="C63" s="195"/>
      <c r="D63" s="195"/>
      <c r="E63" s="195"/>
      <c r="F63" s="195"/>
      <c r="G63" s="80">
        <v>57</v>
      </c>
      <c r="H63" s="81">
        <f>+IF((H59-H60)&lt;0,(H59-H60),0)</f>
        <v>0</v>
      </c>
      <c r="I63" s="81">
        <f>+IF((I59-I60)&lt;0,(I59-I60),0)</f>
        <v>0</v>
      </c>
    </row>
    <row r="64" spans="1:9" x14ac:dyDescent="0.2">
      <c r="A64" s="182" t="s">
        <v>114</v>
      </c>
      <c r="B64" s="182"/>
      <c r="C64" s="182"/>
      <c r="D64" s="182"/>
      <c r="E64" s="182"/>
      <c r="F64" s="182"/>
      <c r="G64" s="78">
        <v>58</v>
      </c>
      <c r="H64" s="79">
        <v>-7323267</v>
      </c>
      <c r="I64" s="79">
        <v>10063194</v>
      </c>
    </row>
    <row r="65" spans="1:9" x14ac:dyDescent="0.2">
      <c r="A65" s="164" t="s">
        <v>374</v>
      </c>
      <c r="B65" s="164"/>
      <c r="C65" s="164"/>
      <c r="D65" s="164"/>
      <c r="E65" s="164"/>
      <c r="F65" s="164"/>
      <c r="G65" s="80">
        <v>59</v>
      </c>
      <c r="H65" s="81">
        <f>H61-H64</f>
        <v>15666177</v>
      </c>
      <c r="I65" s="81">
        <f>I61-I64</f>
        <v>9703990</v>
      </c>
    </row>
    <row r="66" spans="1:9" x14ac:dyDescent="0.2">
      <c r="A66" s="195" t="s">
        <v>375</v>
      </c>
      <c r="B66" s="195"/>
      <c r="C66" s="195"/>
      <c r="D66" s="195"/>
      <c r="E66" s="195"/>
      <c r="F66" s="195"/>
      <c r="G66" s="80">
        <v>60</v>
      </c>
      <c r="H66" s="81">
        <f>+IF((H61-H64)&gt;0,(H61-H64),0)</f>
        <v>15666177</v>
      </c>
      <c r="I66" s="81">
        <f>+IF((I61-I64)&gt;0,(I61-I64),0)</f>
        <v>9703990</v>
      </c>
    </row>
    <row r="67" spans="1:9" x14ac:dyDescent="0.2">
      <c r="A67" s="195" t="s">
        <v>376</v>
      </c>
      <c r="B67" s="195"/>
      <c r="C67" s="195"/>
      <c r="D67" s="195"/>
      <c r="E67" s="195"/>
      <c r="F67" s="195"/>
      <c r="G67" s="80">
        <v>61</v>
      </c>
      <c r="H67" s="81">
        <f>+IF((H61-H64)&lt;0,(H61-H64),0)</f>
        <v>0</v>
      </c>
      <c r="I67" s="81">
        <f>+IF((I61-I64)&lt;0,(I61-I64),0)</f>
        <v>0</v>
      </c>
    </row>
    <row r="68" spans="1:9" x14ac:dyDescent="0.2">
      <c r="A68" s="184" t="s">
        <v>155</v>
      </c>
      <c r="B68" s="184"/>
      <c r="C68" s="184"/>
      <c r="D68" s="184"/>
      <c r="E68" s="184"/>
      <c r="F68" s="184"/>
      <c r="G68" s="196"/>
      <c r="H68" s="196"/>
      <c r="I68" s="196"/>
    </row>
    <row r="69" spans="1:9" ht="25.9" customHeight="1" x14ac:dyDescent="0.2">
      <c r="A69" s="164" t="s">
        <v>377</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378</v>
      </c>
      <c r="B73" s="195"/>
      <c r="C73" s="195"/>
      <c r="D73" s="195"/>
      <c r="E73" s="195"/>
      <c r="F73" s="195"/>
      <c r="G73" s="80">
        <v>66</v>
      </c>
      <c r="H73" s="87">
        <v>0</v>
      </c>
      <c r="I73" s="87">
        <v>0</v>
      </c>
    </row>
    <row r="74" spans="1:9" x14ac:dyDescent="0.2">
      <c r="A74" s="195" t="s">
        <v>379</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380</v>
      </c>
      <c r="B76" s="164"/>
      <c r="C76" s="164"/>
      <c r="D76" s="164"/>
      <c r="E76" s="164"/>
      <c r="F76" s="164"/>
      <c r="G76" s="80">
        <v>68</v>
      </c>
      <c r="H76" s="87">
        <v>0</v>
      </c>
      <c r="I76" s="87">
        <v>0</v>
      </c>
    </row>
    <row r="77" spans="1:9" x14ac:dyDescent="0.2">
      <c r="A77" s="207" t="s">
        <v>381</v>
      </c>
      <c r="B77" s="207"/>
      <c r="C77" s="207"/>
      <c r="D77" s="207"/>
      <c r="E77" s="207"/>
      <c r="F77" s="207"/>
      <c r="G77" s="88">
        <v>69</v>
      </c>
      <c r="H77" s="89">
        <v>0</v>
      </c>
      <c r="I77" s="89">
        <v>0</v>
      </c>
    </row>
    <row r="78" spans="1:9" x14ac:dyDescent="0.2">
      <c r="A78" s="207" t="s">
        <v>382</v>
      </c>
      <c r="B78" s="207"/>
      <c r="C78" s="207"/>
      <c r="D78" s="207"/>
      <c r="E78" s="207"/>
      <c r="F78" s="207"/>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5" t="s">
        <v>385</v>
      </c>
      <c r="B81" s="195"/>
      <c r="C81" s="195"/>
      <c r="D81" s="195"/>
      <c r="E81" s="195"/>
      <c r="F81" s="195"/>
      <c r="G81" s="80">
        <v>73</v>
      </c>
      <c r="H81" s="87">
        <v>0</v>
      </c>
      <c r="I81" s="87">
        <v>0</v>
      </c>
    </row>
    <row r="82" spans="1:9" x14ac:dyDescent="0.2">
      <c r="A82" s="195" t="s">
        <v>386</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387</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15666177</v>
      </c>
      <c r="I88" s="91">
        <v>9703990</v>
      </c>
    </row>
    <row r="89" spans="1:9" ht="29.25" customHeight="1" x14ac:dyDescent="0.2">
      <c r="A89" s="203" t="s">
        <v>432</v>
      </c>
      <c r="B89" s="203"/>
      <c r="C89" s="203"/>
      <c r="D89" s="203"/>
      <c r="E89" s="203"/>
      <c r="F89" s="203"/>
      <c r="G89" s="80">
        <v>79</v>
      </c>
      <c r="H89" s="90">
        <f>H90+H97</f>
        <v>0</v>
      </c>
      <c r="I89" s="90">
        <f>I90+I97</f>
        <v>0</v>
      </c>
    </row>
    <row r="90" spans="1:9" ht="24.6" customHeight="1" x14ac:dyDescent="0.2">
      <c r="A90" s="199" t="s">
        <v>440</v>
      </c>
      <c r="B90" s="199"/>
      <c r="C90" s="199"/>
      <c r="D90" s="199"/>
      <c r="E90" s="199"/>
      <c r="F90" s="199"/>
      <c r="G90" s="80">
        <v>80</v>
      </c>
      <c r="H90" s="90">
        <f>SUM(H91:H95)</f>
        <v>0</v>
      </c>
      <c r="I90" s="90">
        <f>SUM(I91:I95)</f>
        <v>0</v>
      </c>
    </row>
    <row r="91" spans="1:9" ht="24.6" customHeight="1" x14ac:dyDescent="0.2">
      <c r="A91" s="186" t="s">
        <v>350</v>
      </c>
      <c r="B91" s="186"/>
      <c r="C91" s="186"/>
      <c r="D91" s="186"/>
      <c r="E91" s="186"/>
      <c r="F91" s="186"/>
      <c r="G91" s="80">
        <v>81</v>
      </c>
      <c r="H91" s="91">
        <v>0</v>
      </c>
      <c r="I91" s="91">
        <v>0</v>
      </c>
    </row>
    <row r="92" spans="1:9" ht="39" customHeight="1" x14ac:dyDescent="0.2">
      <c r="A92" s="186" t="s">
        <v>351</v>
      </c>
      <c r="B92" s="186"/>
      <c r="C92" s="186"/>
      <c r="D92" s="186"/>
      <c r="E92" s="186"/>
      <c r="F92" s="186"/>
      <c r="G92" s="80">
        <v>82</v>
      </c>
      <c r="H92" s="91">
        <v>0</v>
      </c>
      <c r="I92" s="91">
        <v>0</v>
      </c>
    </row>
    <row r="93" spans="1:9" ht="44.25" customHeight="1" x14ac:dyDescent="0.2">
      <c r="A93" s="186" t="s">
        <v>352</v>
      </c>
      <c r="B93" s="186"/>
      <c r="C93" s="186"/>
      <c r="D93" s="186"/>
      <c r="E93" s="186"/>
      <c r="F93" s="186"/>
      <c r="G93" s="80">
        <v>83</v>
      </c>
      <c r="H93" s="91">
        <v>0</v>
      </c>
      <c r="I93" s="91">
        <v>0</v>
      </c>
    </row>
    <row r="94" spans="1:9" ht="16.5" customHeight="1" x14ac:dyDescent="0.2">
      <c r="A94" s="186" t="s">
        <v>353</v>
      </c>
      <c r="B94" s="186"/>
      <c r="C94" s="186"/>
      <c r="D94" s="186"/>
      <c r="E94" s="186"/>
      <c r="F94" s="186"/>
      <c r="G94" s="80">
        <v>84</v>
      </c>
      <c r="H94" s="91">
        <v>0</v>
      </c>
      <c r="I94" s="91">
        <v>0</v>
      </c>
    </row>
    <row r="95" spans="1:9" ht="13.5" customHeight="1" x14ac:dyDescent="0.2">
      <c r="A95" s="186" t="s">
        <v>354</v>
      </c>
      <c r="B95" s="186"/>
      <c r="C95" s="186"/>
      <c r="D95" s="186"/>
      <c r="E95" s="186"/>
      <c r="F95" s="186"/>
      <c r="G95" s="80">
        <v>85</v>
      </c>
      <c r="H95" s="91">
        <v>0</v>
      </c>
      <c r="I95" s="91">
        <v>0</v>
      </c>
    </row>
    <row r="96" spans="1:9" ht="24.6" customHeight="1" x14ac:dyDescent="0.2">
      <c r="A96" s="186" t="s">
        <v>355</v>
      </c>
      <c r="B96" s="186"/>
      <c r="C96" s="186"/>
      <c r="D96" s="186"/>
      <c r="E96" s="186"/>
      <c r="F96" s="186"/>
      <c r="G96" s="80">
        <v>86</v>
      </c>
      <c r="H96" s="91">
        <v>0</v>
      </c>
      <c r="I96" s="91">
        <v>0</v>
      </c>
    </row>
    <row r="97" spans="1:9" ht="24.6" customHeight="1" x14ac:dyDescent="0.2">
      <c r="A97" s="199" t="s">
        <v>433</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356</v>
      </c>
      <c r="B99" s="186"/>
      <c r="C99" s="186"/>
      <c r="D99" s="186"/>
      <c r="E99" s="186"/>
      <c r="F99" s="186"/>
      <c r="G99" s="78">
        <v>89</v>
      </c>
      <c r="H99" s="91">
        <v>0</v>
      </c>
      <c r="I99" s="91">
        <v>0</v>
      </c>
    </row>
    <row r="100" spans="1:9" x14ac:dyDescent="0.2">
      <c r="A100" s="186" t="s">
        <v>357</v>
      </c>
      <c r="B100" s="186"/>
      <c r="C100" s="186"/>
      <c r="D100" s="186"/>
      <c r="E100" s="186"/>
      <c r="F100" s="186"/>
      <c r="G100" s="78">
        <v>90</v>
      </c>
      <c r="H100" s="91">
        <v>0</v>
      </c>
      <c r="I100" s="91">
        <v>0</v>
      </c>
    </row>
    <row r="101" spans="1:9" ht="33.75" customHeight="1" x14ac:dyDescent="0.2">
      <c r="A101" s="186" t="s">
        <v>358</v>
      </c>
      <c r="B101" s="186"/>
      <c r="C101" s="186"/>
      <c r="D101" s="186"/>
      <c r="E101" s="186"/>
      <c r="F101" s="186"/>
      <c r="G101" s="78">
        <v>91</v>
      </c>
      <c r="H101" s="91">
        <v>0</v>
      </c>
      <c r="I101" s="91">
        <v>0</v>
      </c>
    </row>
    <row r="102" spans="1:9" ht="29.25" customHeight="1" x14ac:dyDescent="0.2">
      <c r="A102" s="186" t="s">
        <v>359</v>
      </c>
      <c r="B102" s="186"/>
      <c r="C102" s="186"/>
      <c r="D102" s="186"/>
      <c r="E102" s="186"/>
      <c r="F102" s="186"/>
      <c r="G102" s="78">
        <v>92</v>
      </c>
      <c r="H102" s="91">
        <v>0</v>
      </c>
      <c r="I102" s="91">
        <v>0</v>
      </c>
    </row>
    <row r="103" spans="1:9" x14ac:dyDescent="0.2">
      <c r="A103" s="186" t="s">
        <v>360</v>
      </c>
      <c r="B103" s="186"/>
      <c r="C103" s="186"/>
      <c r="D103" s="186"/>
      <c r="E103" s="186"/>
      <c r="F103" s="186"/>
      <c r="G103" s="78">
        <v>93</v>
      </c>
      <c r="H103" s="91">
        <v>0</v>
      </c>
      <c r="I103" s="91">
        <v>0</v>
      </c>
    </row>
    <row r="104" spans="1:9" ht="24.75" customHeight="1" x14ac:dyDescent="0.2">
      <c r="A104" s="186" t="s">
        <v>361</v>
      </c>
      <c r="B104" s="186"/>
      <c r="C104" s="186"/>
      <c r="D104" s="186"/>
      <c r="E104" s="186"/>
      <c r="F104" s="186"/>
      <c r="G104" s="78">
        <v>94</v>
      </c>
      <c r="H104" s="91">
        <v>0</v>
      </c>
      <c r="I104" s="91">
        <v>0</v>
      </c>
    </row>
    <row r="105" spans="1:9" ht="15.75" customHeight="1" x14ac:dyDescent="0.2">
      <c r="A105" s="186" t="s">
        <v>362</v>
      </c>
      <c r="B105" s="186"/>
      <c r="C105" s="186"/>
      <c r="D105" s="186"/>
      <c r="E105" s="186"/>
      <c r="F105" s="186"/>
      <c r="G105" s="78">
        <v>95</v>
      </c>
      <c r="H105" s="91">
        <v>0</v>
      </c>
      <c r="I105" s="91">
        <v>0</v>
      </c>
    </row>
    <row r="106" spans="1:9" ht="24.75" customHeight="1" x14ac:dyDescent="0.2">
      <c r="A106" s="186" t="s">
        <v>363</v>
      </c>
      <c r="B106" s="186"/>
      <c r="C106" s="186"/>
      <c r="D106" s="186"/>
      <c r="E106" s="186"/>
      <c r="F106" s="186"/>
      <c r="G106" s="78">
        <v>96</v>
      </c>
      <c r="H106" s="91">
        <v>0</v>
      </c>
      <c r="I106" s="91">
        <v>0</v>
      </c>
    </row>
    <row r="107" spans="1:9" ht="27.6" customHeight="1" x14ac:dyDescent="0.2">
      <c r="A107" s="203" t="s">
        <v>435</v>
      </c>
      <c r="B107" s="203"/>
      <c r="C107" s="203"/>
      <c r="D107" s="203"/>
      <c r="E107" s="203"/>
      <c r="F107" s="203"/>
      <c r="G107" s="80">
        <v>97</v>
      </c>
      <c r="H107" s="90">
        <f>H90+H97-H106-H96</f>
        <v>0</v>
      </c>
      <c r="I107" s="90">
        <f>I90+I97-I106-I96</f>
        <v>0</v>
      </c>
    </row>
    <row r="108" spans="1:9" x14ac:dyDescent="0.2">
      <c r="A108" s="203" t="s">
        <v>370</v>
      </c>
      <c r="B108" s="203"/>
      <c r="C108" s="203"/>
      <c r="D108" s="203"/>
      <c r="E108" s="203"/>
      <c r="F108" s="203"/>
      <c r="G108" s="80">
        <v>98</v>
      </c>
      <c r="H108" s="90">
        <f>H88+H107</f>
        <v>15666177</v>
      </c>
      <c r="I108" s="90">
        <f>I88+I107</f>
        <v>9703990</v>
      </c>
    </row>
    <row r="109" spans="1:9" x14ac:dyDescent="0.2">
      <c r="A109" s="184" t="s">
        <v>164</v>
      </c>
      <c r="B109" s="184"/>
      <c r="C109" s="184"/>
      <c r="D109" s="184"/>
      <c r="E109" s="184"/>
      <c r="F109" s="184"/>
      <c r="G109" s="196"/>
      <c r="H109" s="196"/>
      <c r="I109" s="196"/>
    </row>
    <row r="110" spans="1:9" ht="24.75" customHeight="1" x14ac:dyDescent="0.2">
      <c r="A110" s="197" t="s">
        <v>434</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463</v>
      </c>
      <c r="B2" s="169"/>
      <c r="C2" s="169"/>
      <c r="D2" s="169"/>
      <c r="E2" s="169"/>
      <c r="F2" s="169"/>
      <c r="G2" s="169"/>
      <c r="H2" s="169"/>
      <c r="I2" s="169"/>
    </row>
    <row r="3" spans="1:9" x14ac:dyDescent="0.2">
      <c r="A3" s="201" t="s">
        <v>279</v>
      </c>
      <c r="B3" s="211"/>
      <c r="C3" s="211"/>
      <c r="D3" s="211"/>
      <c r="E3" s="211"/>
      <c r="F3" s="211"/>
      <c r="G3" s="211"/>
      <c r="H3" s="211"/>
      <c r="I3" s="211"/>
    </row>
    <row r="4" spans="1:9" x14ac:dyDescent="0.2">
      <c r="A4" s="209" t="s">
        <v>462</v>
      </c>
      <c r="B4" s="172"/>
      <c r="C4" s="172"/>
      <c r="D4" s="172"/>
      <c r="E4" s="172"/>
      <c r="F4" s="172"/>
      <c r="G4" s="172"/>
      <c r="H4" s="172"/>
      <c r="I4" s="173"/>
    </row>
    <row r="5" spans="1:9" ht="22.5" x14ac:dyDescent="0.2">
      <c r="A5" s="187" t="s">
        <v>2</v>
      </c>
      <c r="B5" s="188"/>
      <c r="C5" s="188"/>
      <c r="D5" s="188"/>
      <c r="E5" s="188"/>
      <c r="F5" s="188"/>
      <c r="G5" s="92" t="s">
        <v>106</v>
      </c>
      <c r="H5" s="85" t="s">
        <v>293</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8342910</v>
      </c>
      <c r="I8" s="93">
        <v>19767184</v>
      </c>
    </row>
    <row r="9" spans="1:9" ht="12.75" customHeight="1" x14ac:dyDescent="0.2">
      <c r="A9" s="195" t="s">
        <v>171</v>
      </c>
      <c r="B9" s="195"/>
      <c r="C9" s="195"/>
      <c r="D9" s="195"/>
      <c r="E9" s="195"/>
      <c r="F9" s="195"/>
      <c r="G9" s="80">
        <v>2</v>
      </c>
      <c r="H9" s="94">
        <f>H10+H11+H12+H13+H14+H15+H16+H17</f>
        <v>111607301</v>
      </c>
      <c r="I9" s="94">
        <f>I10+I11+I12+I13+I14+I15+I16+I17</f>
        <v>147110222</v>
      </c>
    </row>
    <row r="10" spans="1:9" ht="12.75" customHeight="1" x14ac:dyDescent="0.2">
      <c r="A10" s="210" t="s">
        <v>172</v>
      </c>
      <c r="B10" s="210"/>
      <c r="C10" s="210"/>
      <c r="D10" s="210"/>
      <c r="E10" s="210"/>
      <c r="F10" s="210"/>
      <c r="G10" s="88">
        <v>3</v>
      </c>
      <c r="H10" s="93">
        <v>94800052</v>
      </c>
      <c r="I10" s="93">
        <v>124475402</v>
      </c>
    </row>
    <row r="11" spans="1:9" ht="31.15" customHeight="1" x14ac:dyDescent="0.2">
      <c r="A11" s="210" t="s">
        <v>298</v>
      </c>
      <c r="B11" s="210"/>
      <c r="C11" s="210"/>
      <c r="D11" s="210"/>
      <c r="E11" s="210"/>
      <c r="F11" s="210"/>
      <c r="G11" s="88">
        <v>4</v>
      </c>
      <c r="H11" s="93">
        <v>1729595</v>
      </c>
      <c r="I11" s="93">
        <v>19885192</v>
      </c>
    </row>
    <row r="12" spans="1:9" ht="28.15" customHeight="1" x14ac:dyDescent="0.2">
      <c r="A12" s="210" t="s">
        <v>299</v>
      </c>
      <c r="B12" s="210"/>
      <c r="C12" s="210"/>
      <c r="D12" s="210"/>
      <c r="E12" s="210"/>
      <c r="F12" s="210"/>
      <c r="G12" s="88">
        <v>5</v>
      </c>
      <c r="H12" s="93">
        <v>23630</v>
      </c>
      <c r="I12" s="93">
        <v>20991</v>
      </c>
    </row>
    <row r="13" spans="1:9" ht="12.75" customHeight="1" x14ac:dyDescent="0.2">
      <c r="A13" s="210" t="s">
        <v>173</v>
      </c>
      <c r="B13" s="210"/>
      <c r="C13" s="210"/>
      <c r="D13" s="210"/>
      <c r="E13" s="210"/>
      <c r="F13" s="210"/>
      <c r="G13" s="88">
        <v>6</v>
      </c>
      <c r="H13" s="93">
        <v>-15228</v>
      </c>
      <c r="I13" s="93">
        <v>-16292</v>
      </c>
    </row>
    <row r="14" spans="1:9" ht="12.75" customHeight="1" x14ac:dyDescent="0.2">
      <c r="A14" s="210" t="s">
        <v>174</v>
      </c>
      <c r="B14" s="210"/>
      <c r="C14" s="210"/>
      <c r="D14" s="210"/>
      <c r="E14" s="210"/>
      <c r="F14" s="210"/>
      <c r="G14" s="88">
        <v>7</v>
      </c>
      <c r="H14" s="93">
        <v>5285637</v>
      </c>
      <c r="I14" s="93">
        <v>17140664</v>
      </c>
    </row>
    <row r="15" spans="1:9" ht="12.75" customHeight="1" x14ac:dyDescent="0.2">
      <c r="A15" s="210" t="s">
        <v>175</v>
      </c>
      <c r="B15" s="210"/>
      <c r="C15" s="210"/>
      <c r="D15" s="210"/>
      <c r="E15" s="210"/>
      <c r="F15" s="210"/>
      <c r="G15" s="88">
        <v>8</v>
      </c>
      <c r="H15" s="93">
        <v>2304123</v>
      </c>
      <c r="I15" s="93">
        <v>1696093</v>
      </c>
    </row>
    <row r="16" spans="1:9" ht="12.75" customHeight="1" x14ac:dyDescent="0.2">
      <c r="A16" s="210" t="s">
        <v>176</v>
      </c>
      <c r="B16" s="210"/>
      <c r="C16" s="210"/>
      <c r="D16" s="210"/>
      <c r="E16" s="210"/>
      <c r="F16" s="210"/>
      <c r="G16" s="88">
        <v>9</v>
      </c>
      <c r="H16" s="93">
        <v>-451398</v>
      </c>
      <c r="I16" s="93">
        <v>-43788</v>
      </c>
    </row>
    <row r="17" spans="1:9" ht="27.6" customHeight="1" x14ac:dyDescent="0.2">
      <c r="A17" s="210" t="s">
        <v>177</v>
      </c>
      <c r="B17" s="210"/>
      <c r="C17" s="210"/>
      <c r="D17" s="210"/>
      <c r="E17" s="210"/>
      <c r="F17" s="210"/>
      <c r="G17" s="88">
        <v>10</v>
      </c>
      <c r="H17" s="93">
        <v>7930890</v>
      </c>
      <c r="I17" s="93">
        <v>-16048040</v>
      </c>
    </row>
    <row r="18" spans="1:9" ht="29.45" customHeight="1" x14ac:dyDescent="0.2">
      <c r="A18" s="203" t="s">
        <v>301</v>
      </c>
      <c r="B18" s="203"/>
      <c r="C18" s="203"/>
      <c r="D18" s="203"/>
      <c r="E18" s="203"/>
      <c r="F18" s="203"/>
      <c r="G18" s="80">
        <v>11</v>
      </c>
      <c r="H18" s="94">
        <f>H8+H9</f>
        <v>119950211</v>
      </c>
      <c r="I18" s="94">
        <f>I8+I9</f>
        <v>166877406</v>
      </c>
    </row>
    <row r="19" spans="1:9" ht="12.75" customHeight="1" x14ac:dyDescent="0.2">
      <c r="A19" s="195" t="s">
        <v>178</v>
      </c>
      <c r="B19" s="195"/>
      <c r="C19" s="195"/>
      <c r="D19" s="195"/>
      <c r="E19" s="195"/>
      <c r="F19" s="195"/>
      <c r="G19" s="80">
        <v>12</v>
      </c>
      <c r="H19" s="94">
        <f>H20+H21+H22+H23</f>
        <v>12396495</v>
      </c>
      <c r="I19" s="94">
        <f>I20+I21+I22+I23</f>
        <v>-23766402</v>
      </c>
    </row>
    <row r="20" spans="1:9" ht="12.75" customHeight="1" x14ac:dyDescent="0.2">
      <c r="A20" s="210" t="s">
        <v>179</v>
      </c>
      <c r="B20" s="210"/>
      <c r="C20" s="210"/>
      <c r="D20" s="210"/>
      <c r="E20" s="210"/>
      <c r="F20" s="210"/>
      <c r="G20" s="88">
        <v>13</v>
      </c>
      <c r="H20" s="93">
        <v>15226867</v>
      </c>
      <c r="I20" s="93">
        <v>6542583</v>
      </c>
    </row>
    <row r="21" spans="1:9" ht="12.75" customHeight="1" x14ac:dyDescent="0.2">
      <c r="A21" s="210" t="s">
        <v>180</v>
      </c>
      <c r="B21" s="210"/>
      <c r="C21" s="210"/>
      <c r="D21" s="210"/>
      <c r="E21" s="210"/>
      <c r="F21" s="210"/>
      <c r="G21" s="88">
        <v>14</v>
      </c>
      <c r="H21" s="93">
        <v>-2722552</v>
      </c>
      <c r="I21" s="93">
        <v>-22672640</v>
      </c>
    </row>
    <row r="22" spans="1:9" ht="12.75" customHeight="1" x14ac:dyDescent="0.2">
      <c r="A22" s="210" t="s">
        <v>181</v>
      </c>
      <c r="B22" s="210"/>
      <c r="C22" s="210"/>
      <c r="D22" s="210"/>
      <c r="E22" s="210"/>
      <c r="F22" s="210"/>
      <c r="G22" s="88">
        <v>15</v>
      </c>
      <c r="H22" s="93">
        <v>-107820</v>
      </c>
      <c r="I22" s="93">
        <v>5036176</v>
      </c>
    </row>
    <row r="23" spans="1:9" ht="12.75" customHeight="1" x14ac:dyDescent="0.2">
      <c r="A23" s="210" t="s">
        <v>182</v>
      </c>
      <c r="B23" s="210"/>
      <c r="C23" s="210"/>
      <c r="D23" s="210"/>
      <c r="E23" s="210"/>
      <c r="F23" s="210"/>
      <c r="G23" s="88">
        <v>16</v>
      </c>
      <c r="H23" s="93">
        <v>0</v>
      </c>
      <c r="I23" s="93">
        <v>-12672521</v>
      </c>
    </row>
    <row r="24" spans="1:9" ht="12.75" customHeight="1" x14ac:dyDescent="0.2">
      <c r="A24" s="203" t="s">
        <v>183</v>
      </c>
      <c r="B24" s="203"/>
      <c r="C24" s="203"/>
      <c r="D24" s="203"/>
      <c r="E24" s="203"/>
      <c r="F24" s="203"/>
      <c r="G24" s="80">
        <v>17</v>
      </c>
      <c r="H24" s="94">
        <f>H18+H19</f>
        <v>132346706</v>
      </c>
      <c r="I24" s="94">
        <f>I18+I19</f>
        <v>143111004</v>
      </c>
    </row>
    <row r="25" spans="1:9" ht="12.75" customHeight="1" x14ac:dyDescent="0.2">
      <c r="A25" s="186" t="s">
        <v>184</v>
      </c>
      <c r="B25" s="186"/>
      <c r="C25" s="186"/>
      <c r="D25" s="186"/>
      <c r="E25" s="186"/>
      <c r="F25" s="186"/>
      <c r="G25" s="88">
        <v>18</v>
      </c>
      <c r="H25" s="93">
        <v>-5922865</v>
      </c>
      <c r="I25" s="93">
        <v>-16300226</v>
      </c>
    </row>
    <row r="26" spans="1:9" ht="12.75" customHeight="1" x14ac:dyDescent="0.2">
      <c r="A26" s="186" t="s">
        <v>185</v>
      </c>
      <c r="B26" s="186"/>
      <c r="C26" s="186"/>
      <c r="D26" s="186"/>
      <c r="E26" s="186"/>
      <c r="F26" s="186"/>
      <c r="G26" s="88">
        <v>19</v>
      </c>
      <c r="H26" s="93">
        <v>713232</v>
      </c>
      <c r="I26" s="93">
        <v>0</v>
      </c>
    </row>
    <row r="27" spans="1:9" ht="28.9" customHeight="1" x14ac:dyDescent="0.2">
      <c r="A27" s="197" t="s">
        <v>186</v>
      </c>
      <c r="B27" s="197"/>
      <c r="C27" s="197"/>
      <c r="D27" s="197"/>
      <c r="E27" s="197"/>
      <c r="F27" s="197"/>
      <c r="G27" s="80">
        <v>20</v>
      </c>
      <c r="H27" s="94">
        <f>H24+H25+H26</f>
        <v>127137073</v>
      </c>
      <c r="I27" s="94">
        <f>I24+I25+I26</f>
        <v>126810778</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144771</v>
      </c>
      <c r="I29" s="91">
        <v>16832</v>
      </c>
    </row>
    <row r="30" spans="1:9" ht="12.75" customHeight="1" x14ac:dyDescent="0.2">
      <c r="A30" s="186" t="s">
        <v>189</v>
      </c>
      <c r="B30" s="186"/>
      <c r="C30" s="186"/>
      <c r="D30" s="186"/>
      <c r="E30" s="186"/>
      <c r="F30" s="186"/>
      <c r="G30" s="88">
        <v>22</v>
      </c>
      <c r="H30" s="91">
        <v>0</v>
      </c>
      <c r="I30" s="91">
        <v>0</v>
      </c>
    </row>
    <row r="31" spans="1:9" ht="12.75" customHeight="1" x14ac:dyDescent="0.2">
      <c r="A31" s="186" t="s">
        <v>190</v>
      </c>
      <c r="B31" s="186"/>
      <c r="C31" s="186"/>
      <c r="D31" s="186"/>
      <c r="E31" s="186"/>
      <c r="F31" s="186"/>
      <c r="G31" s="88">
        <v>23</v>
      </c>
      <c r="H31" s="91">
        <v>15228</v>
      </c>
      <c r="I31" s="91">
        <v>16292</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0</v>
      </c>
      <c r="I33" s="91">
        <v>0</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159999</v>
      </c>
      <c r="I35" s="90">
        <f>I29+I30+I31+I32+I33+I34</f>
        <v>33124</v>
      </c>
    </row>
    <row r="36" spans="1:9" ht="26.45" customHeight="1" x14ac:dyDescent="0.2">
      <c r="A36" s="186" t="s">
        <v>195</v>
      </c>
      <c r="B36" s="186"/>
      <c r="C36" s="186"/>
      <c r="D36" s="186"/>
      <c r="E36" s="186"/>
      <c r="F36" s="186"/>
      <c r="G36" s="88">
        <v>28</v>
      </c>
      <c r="H36" s="91">
        <v>-32042591</v>
      </c>
      <c r="I36" s="91">
        <v>-138257106</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-37585870</v>
      </c>
      <c r="I38" s="91">
        <v>-91229561</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0</v>
      </c>
      <c r="I40" s="91">
        <v>0</v>
      </c>
    </row>
    <row r="41" spans="1:9" ht="22.9" customHeight="1" x14ac:dyDescent="0.2">
      <c r="A41" s="203" t="s">
        <v>200</v>
      </c>
      <c r="B41" s="203"/>
      <c r="C41" s="203"/>
      <c r="D41" s="203"/>
      <c r="E41" s="203"/>
      <c r="F41" s="203"/>
      <c r="G41" s="80">
        <v>33</v>
      </c>
      <c r="H41" s="90">
        <f>H36+H37+H38+H39+H40</f>
        <v>-69628461</v>
      </c>
      <c r="I41" s="90">
        <f>I36+I37+I38+I39+I40</f>
        <v>-229486667</v>
      </c>
    </row>
    <row r="42" spans="1:9" ht="30.6" customHeight="1" x14ac:dyDescent="0.2">
      <c r="A42" s="197" t="s">
        <v>201</v>
      </c>
      <c r="B42" s="197"/>
      <c r="C42" s="197"/>
      <c r="D42" s="197"/>
      <c r="E42" s="197"/>
      <c r="F42" s="197"/>
      <c r="G42" s="80">
        <v>34</v>
      </c>
      <c r="H42" s="90">
        <f>H35+H41</f>
        <v>-69468462</v>
      </c>
      <c r="I42" s="90">
        <f>I35+I41</f>
        <v>-229453543</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336920925</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35000000</v>
      </c>
      <c r="I46" s="91">
        <v>0</v>
      </c>
    </row>
    <row r="47" spans="1:9" ht="12.75" customHeight="1" x14ac:dyDescent="0.2">
      <c r="A47" s="186" t="s">
        <v>206</v>
      </c>
      <c r="B47" s="186"/>
      <c r="C47" s="186"/>
      <c r="D47" s="186"/>
      <c r="E47" s="186"/>
      <c r="F47" s="186"/>
      <c r="G47" s="88">
        <v>38</v>
      </c>
      <c r="H47" s="91">
        <v>0</v>
      </c>
      <c r="I47" s="91">
        <v>0</v>
      </c>
    </row>
    <row r="48" spans="1:9" ht="25.9" customHeight="1" x14ac:dyDescent="0.2">
      <c r="A48" s="203" t="s">
        <v>207</v>
      </c>
      <c r="B48" s="203"/>
      <c r="C48" s="203"/>
      <c r="D48" s="203"/>
      <c r="E48" s="203"/>
      <c r="F48" s="203"/>
      <c r="G48" s="80">
        <v>39</v>
      </c>
      <c r="H48" s="90">
        <f>H44+H45+H46+H47</f>
        <v>371920925</v>
      </c>
      <c r="I48" s="90">
        <f>I44+I45+I46+I47</f>
        <v>0</v>
      </c>
    </row>
    <row r="49" spans="1:9" ht="24.6" customHeight="1" x14ac:dyDescent="0.2">
      <c r="A49" s="186" t="s">
        <v>300</v>
      </c>
      <c r="B49" s="186"/>
      <c r="C49" s="186"/>
      <c r="D49" s="186"/>
      <c r="E49" s="186"/>
      <c r="F49" s="186"/>
      <c r="G49" s="88">
        <v>40</v>
      </c>
      <c r="H49" s="91">
        <v>-37263663</v>
      </c>
      <c r="I49" s="91">
        <v>-134315791</v>
      </c>
    </row>
    <row r="50" spans="1:9" ht="12.75" customHeight="1" x14ac:dyDescent="0.2">
      <c r="A50" s="186" t="s">
        <v>208</v>
      </c>
      <c r="B50" s="186"/>
      <c r="C50" s="186"/>
      <c r="D50" s="186"/>
      <c r="E50" s="186"/>
      <c r="F50" s="186"/>
      <c r="G50" s="88">
        <v>41</v>
      </c>
      <c r="H50" s="91">
        <v>0</v>
      </c>
      <c r="I50" s="91">
        <v>-79597591</v>
      </c>
    </row>
    <row r="51" spans="1:9" ht="12.75" customHeight="1" x14ac:dyDescent="0.2">
      <c r="A51" s="186" t="s">
        <v>209</v>
      </c>
      <c r="B51" s="186"/>
      <c r="C51" s="186"/>
      <c r="D51" s="186"/>
      <c r="E51" s="186"/>
      <c r="F51" s="186"/>
      <c r="G51" s="88">
        <v>42</v>
      </c>
      <c r="H51" s="91">
        <v>-34004</v>
      </c>
      <c r="I51" s="91">
        <v>-38050</v>
      </c>
    </row>
    <row r="52" spans="1:9" ht="26.45" customHeight="1" x14ac:dyDescent="0.2">
      <c r="A52" s="186" t="s">
        <v>210</v>
      </c>
      <c r="B52" s="186"/>
      <c r="C52" s="186"/>
      <c r="D52" s="186"/>
      <c r="E52" s="186"/>
      <c r="F52" s="186"/>
      <c r="G52" s="88">
        <v>43</v>
      </c>
      <c r="H52" s="91">
        <v>0</v>
      </c>
      <c r="I52" s="91">
        <v>0</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-37297667</v>
      </c>
      <c r="I54" s="90">
        <f>I49+I50+I51+I52+I53</f>
        <v>-213951432</v>
      </c>
    </row>
    <row r="55" spans="1:9" ht="27.6" customHeight="1" x14ac:dyDescent="0.2">
      <c r="A55" s="197" t="s">
        <v>213</v>
      </c>
      <c r="B55" s="197"/>
      <c r="C55" s="197"/>
      <c r="D55" s="197"/>
      <c r="E55" s="197"/>
      <c r="F55" s="197"/>
      <c r="G55" s="80">
        <v>46</v>
      </c>
      <c r="H55" s="90">
        <f>H48+H54</f>
        <v>334623258</v>
      </c>
      <c r="I55" s="90">
        <f>I48+I54</f>
        <v>-213951432</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392291869</v>
      </c>
      <c r="I57" s="90">
        <f>I27+I42+I55+I56</f>
        <v>-316594197</v>
      </c>
    </row>
    <row r="58" spans="1:9" ht="15.6" customHeight="1" x14ac:dyDescent="0.2">
      <c r="A58" s="214" t="s">
        <v>216</v>
      </c>
      <c r="B58" s="214"/>
      <c r="C58" s="214"/>
      <c r="D58" s="214"/>
      <c r="E58" s="214"/>
      <c r="F58" s="214"/>
      <c r="G58" s="88">
        <v>49</v>
      </c>
      <c r="H58" s="91">
        <v>138633563</v>
      </c>
      <c r="I58" s="91">
        <v>530925432</v>
      </c>
    </row>
    <row r="59" spans="1:9" ht="28.9" customHeight="1" x14ac:dyDescent="0.2">
      <c r="A59" s="197" t="s">
        <v>217</v>
      </c>
      <c r="B59" s="197"/>
      <c r="C59" s="197"/>
      <c r="D59" s="197"/>
      <c r="E59" s="197"/>
      <c r="F59" s="197"/>
      <c r="G59" s="80">
        <v>50</v>
      </c>
      <c r="H59" s="90">
        <f>H57+H58</f>
        <v>530925432</v>
      </c>
      <c r="I59" s="90">
        <f>I57+I58</f>
        <v>214331235</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110" zoomScaleNormal="100" workbookViewId="0">
      <selection activeCell="H38" sqref="H38"/>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461</v>
      </c>
      <c r="B2" s="169"/>
      <c r="C2" s="169"/>
      <c r="D2" s="169"/>
      <c r="E2" s="169"/>
      <c r="F2" s="169"/>
      <c r="G2" s="169"/>
      <c r="H2" s="169"/>
      <c r="I2" s="169"/>
    </row>
    <row r="3" spans="1:9" x14ac:dyDescent="0.2">
      <c r="A3" s="201" t="s">
        <v>279</v>
      </c>
      <c r="B3" s="216"/>
      <c r="C3" s="216"/>
      <c r="D3" s="216"/>
      <c r="E3" s="216"/>
      <c r="F3" s="216"/>
      <c r="G3" s="216"/>
      <c r="H3" s="216"/>
      <c r="I3" s="216"/>
    </row>
    <row r="4" spans="1:9" x14ac:dyDescent="0.2">
      <c r="A4" s="209" t="s">
        <v>462</v>
      </c>
      <c r="B4" s="172"/>
      <c r="C4" s="172"/>
      <c r="D4" s="172"/>
      <c r="E4" s="172"/>
      <c r="F4" s="172"/>
      <c r="G4" s="172"/>
      <c r="H4" s="172"/>
      <c r="I4" s="173"/>
    </row>
    <row r="5" spans="1:9" ht="33.75" x14ac:dyDescent="0.2">
      <c r="A5" s="187" t="s">
        <v>2</v>
      </c>
      <c r="B5" s="188"/>
      <c r="C5" s="188"/>
      <c r="D5" s="188"/>
      <c r="E5" s="188"/>
      <c r="F5" s="188"/>
      <c r="G5" s="84" t="s">
        <v>106</v>
      </c>
      <c r="H5" s="85" t="s">
        <v>293</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388</v>
      </c>
      <c r="B12" s="186"/>
      <c r="C12" s="186"/>
      <c r="D12" s="186"/>
      <c r="E12" s="186"/>
      <c r="F12" s="186"/>
      <c r="G12" s="78">
        <v>5</v>
      </c>
      <c r="H12" s="91">
        <v>0</v>
      </c>
      <c r="I12" s="91">
        <v>0</v>
      </c>
    </row>
    <row r="13" spans="1:9" ht="24" customHeight="1" x14ac:dyDescent="0.2">
      <c r="A13" s="199" t="s">
        <v>396</v>
      </c>
      <c r="B13" s="199"/>
      <c r="C13" s="199"/>
      <c r="D13" s="199"/>
      <c r="E13" s="199"/>
      <c r="F13" s="199"/>
      <c r="G13" s="80">
        <v>6</v>
      </c>
      <c r="H13" s="95">
        <f>SUM(H8:H12)</f>
        <v>0</v>
      </c>
      <c r="I13" s="95">
        <f>SUM(I8:I12)</f>
        <v>0</v>
      </c>
    </row>
    <row r="14" spans="1:9" x14ac:dyDescent="0.2">
      <c r="A14" s="186" t="s">
        <v>389</v>
      </c>
      <c r="B14" s="186"/>
      <c r="C14" s="186"/>
      <c r="D14" s="186"/>
      <c r="E14" s="186"/>
      <c r="F14" s="186"/>
      <c r="G14" s="78">
        <v>7</v>
      </c>
      <c r="H14" s="91">
        <v>0</v>
      </c>
      <c r="I14" s="91">
        <v>0</v>
      </c>
    </row>
    <row r="15" spans="1:9" x14ac:dyDescent="0.2">
      <c r="A15" s="186" t="s">
        <v>390</v>
      </c>
      <c r="B15" s="186"/>
      <c r="C15" s="186"/>
      <c r="D15" s="186"/>
      <c r="E15" s="186"/>
      <c r="F15" s="186"/>
      <c r="G15" s="78">
        <v>8</v>
      </c>
      <c r="H15" s="91">
        <v>0</v>
      </c>
      <c r="I15" s="91">
        <v>0</v>
      </c>
    </row>
    <row r="16" spans="1:9" x14ac:dyDescent="0.2">
      <c r="A16" s="186" t="s">
        <v>391</v>
      </c>
      <c r="B16" s="186"/>
      <c r="C16" s="186"/>
      <c r="D16" s="186"/>
      <c r="E16" s="186"/>
      <c r="F16" s="186"/>
      <c r="G16" s="78">
        <v>9</v>
      </c>
      <c r="H16" s="91">
        <v>0</v>
      </c>
      <c r="I16" s="91">
        <v>0</v>
      </c>
    </row>
    <row r="17" spans="1:9" x14ac:dyDescent="0.2">
      <c r="A17" s="186" t="s">
        <v>392</v>
      </c>
      <c r="B17" s="186"/>
      <c r="C17" s="186"/>
      <c r="D17" s="186"/>
      <c r="E17" s="186"/>
      <c r="F17" s="186"/>
      <c r="G17" s="78">
        <v>10</v>
      </c>
      <c r="H17" s="91">
        <v>0</v>
      </c>
      <c r="I17" s="91">
        <v>0</v>
      </c>
    </row>
    <row r="18" spans="1:9" x14ac:dyDescent="0.2">
      <c r="A18" s="186" t="s">
        <v>393</v>
      </c>
      <c r="B18" s="186"/>
      <c r="C18" s="186"/>
      <c r="D18" s="186"/>
      <c r="E18" s="186"/>
      <c r="F18" s="186"/>
      <c r="G18" s="78">
        <v>11</v>
      </c>
      <c r="H18" s="91">
        <v>0</v>
      </c>
      <c r="I18" s="91">
        <v>0</v>
      </c>
    </row>
    <row r="19" spans="1:9" x14ac:dyDescent="0.2">
      <c r="A19" s="186" t="s">
        <v>394</v>
      </c>
      <c r="B19" s="186"/>
      <c r="C19" s="186"/>
      <c r="D19" s="186"/>
      <c r="E19" s="186"/>
      <c r="F19" s="186"/>
      <c r="G19" s="78">
        <v>12</v>
      </c>
      <c r="H19" s="91">
        <v>0</v>
      </c>
      <c r="I19" s="91">
        <v>0</v>
      </c>
    </row>
    <row r="20" spans="1:9" ht="26.25" customHeight="1" x14ac:dyDescent="0.2">
      <c r="A20" s="199" t="s">
        <v>397</v>
      </c>
      <c r="B20" s="199"/>
      <c r="C20" s="199"/>
      <c r="D20" s="199"/>
      <c r="E20" s="199"/>
      <c r="F20" s="199"/>
      <c r="G20" s="80">
        <v>13</v>
      </c>
      <c r="H20" s="95">
        <f>SUM(H14:H19)</f>
        <v>0</v>
      </c>
      <c r="I20" s="95">
        <f>SUM(I14:I19)</f>
        <v>0</v>
      </c>
    </row>
    <row r="21" spans="1:9" ht="25.9" customHeight="1" x14ac:dyDescent="0.2">
      <c r="A21" s="197" t="s">
        <v>398</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428</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395</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429</v>
      </c>
      <c r="B35" s="203"/>
      <c r="C35" s="203"/>
      <c r="D35" s="203"/>
      <c r="E35" s="203"/>
      <c r="F35" s="203"/>
      <c r="G35" s="80">
        <v>27</v>
      </c>
      <c r="H35" s="90">
        <f>SUM(H30:H34)</f>
        <v>0</v>
      </c>
      <c r="I35" s="90">
        <f>SUM(I30:I34)</f>
        <v>0</v>
      </c>
    </row>
    <row r="36" spans="1:9" ht="26.45" customHeight="1" x14ac:dyDescent="0.2">
      <c r="A36" s="197" t="s">
        <v>399</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430</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431</v>
      </c>
      <c r="B48" s="203"/>
      <c r="C48" s="203"/>
      <c r="D48" s="203"/>
      <c r="E48" s="203"/>
      <c r="F48" s="203"/>
      <c r="G48" s="80">
        <v>39</v>
      </c>
      <c r="H48" s="90">
        <f>H47+H46+H45+H44+H43</f>
        <v>0</v>
      </c>
      <c r="I48" s="90">
        <f>I47+I46+I45+I44+I43</f>
        <v>0</v>
      </c>
    </row>
    <row r="49" spans="1:9" ht="28.15" customHeight="1" x14ac:dyDescent="0.2">
      <c r="A49" s="197" t="s">
        <v>441</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400</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401</v>
      </c>
      <c r="B53" s="214"/>
      <c r="C53" s="214"/>
      <c r="D53" s="214"/>
      <c r="E53" s="214"/>
      <c r="F53" s="214"/>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1" zoomScale="80" zoomScaleNormal="100" zoomScaleSheetLayoutView="80" workbookViewId="0">
      <selection activeCell="V45" sqref="V45"/>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44562</v>
      </c>
      <c r="F2" s="6" t="s">
        <v>0</v>
      </c>
      <c r="G2" s="5">
        <v>44926</v>
      </c>
      <c r="H2" s="36"/>
      <c r="I2" s="36"/>
      <c r="J2" s="36"/>
      <c r="K2" s="35"/>
      <c r="X2" s="37" t="s">
        <v>279</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405</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9"/>
      <c r="Y4" s="231"/>
    </row>
    <row r="5" spans="1:25" ht="22.5" x14ac:dyDescent="0.2">
      <c r="A5" s="232">
        <v>1</v>
      </c>
      <c r="B5" s="233"/>
      <c r="C5" s="233"/>
      <c r="D5" s="233"/>
      <c r="E5" s="233"/>
      <c r="F5" s="233"/>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294</v>
      </c>
      <c r="B7" s="237"/>
      <c r="C7" s="237"/>
      <c r="D7" s="237"/>
      <c r="E7" s="237"/>
      <c r="F7" s="237"/>
      <c r="G7" s="8">
        <v>1</v>
      </c>
      <c r="H7" s="42">
        <v>826668557</v>
      </c>
      <c r="I7" s="42">
        <v>153851432</v>
      </c>
      <c r="J7" s="42">
        <v>29910161</v>
      </c>
      <c r="K7" s="42">
        <v>0</v>
      </c>
      <c r="L7" s="42">
        <v>40601</v>
      </c>
      <c r="M7" s="42">
        <v>0</v>
      </c>
      <c r="N7" s="42">
        <v>0</v>
      </c>
      <c r="O7" s="42">
        <v>0</v>
      </c>
      <c r="P7" s="42">
        <v>0</v>
      </c>
      <c r="Q7" s="42">
        <v>0</v>
      </c>
      <c r="R7" s="42">
        <v>0</v>
      </c>
      <c r="S7" s="42">
        <v>0</v>
      </c>
      <c r="T7" s="42">
        <v>0</v>
      </c>
      <c r="U7" s="42">
        <v>128893786</v>
      </c>
      <c r="V7" s="42">
        <v>-37806149</v>
      </c>
      <c r="W7" s="43">
        <f>H7+I7+J7+K7-L7+M7+N7+O7+P7+Q7+R7+U7+V7+S7+T7</f>
        <v>1101477186</v>
      </c>
      <c r="X7" s="42">
        <v>0</v>
      </c>
      <c r="Y7" s="43">
        <f>W7+X7</f>
        <v>1101477186</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295</v>
      </c>
      <c r="B10" s="221"/>
      <c r="C10" s="221"/>
      <c r="D10" s="221"/>
      <c r="E10" s="221"/>
      <c r="F10" s="221"/>
      <c r="G10" s="9">
        <v>4</v>
      </c>
      <c r="H10" s="44">
        <f>H7+H8+H9</f>
        <v>826668557</v>
      </c>
      <c r="I10" s="44">
        <f t="shared" ref="I10:Y10" si="2">I7+I8+I9</f>
        <v>153851432</v>
      </c>
      <c r="J10" s="44">
        <f t="shared" si="2"/>
        <v>29910161</v>
      </c>
      <c r="K10" s="44">
        <f t="shared" si="2"/>
        <v>0</v>
      </c>
      <c r="L10" s="44">
        <f t="shared" si="2"/>
        <v>40601</v>
      </c>
      <c r="M10" s="44">
        <f t="shared" si="2"/>
        <v>0</v>
      </c>
      <c r="N10" s="44">
        <f t="shared" si="2"/>
        <v>0</v>
      </c>
      <c r="O10" s="44">
        <f t="shared" si="2"/>
        <v>0</v>
      </c>
      <c r="P10" s="44">
        <f t="shared" si="2"/>
        <v>0</v>
      </c>
      <c r="Q10" s="44">
        <f t="shared" si="2"/>
        <v>0</v>
      </c>
      <c r="R10" s="44">
        <f t="shared" si="2"/>
        <v>0</v>
      </c>
      <c r="S10" s="44">
        <f t="shared" si="2"/>
        <v>0</v>
      </c>
      <c r="T10" s="44">
        <f t="shared" si="2"/>
        <v>0</v>
      </c>
      <c r="U10" s="44">
        <f t="shared" si="2"/>
        <v>128893786</v>
      </c>
      <c r="V10" s="44">
        <f t="shared" si="2"/>
        <v>-37806149</v>
      </c>
      <c r="W10" s="44">
        <f t="shared" si="0"/>
        <v>1101477186</v>
      </c>
      <c r="X10" s="44">
        <f t="shared" si="2"/>
        <v>0</v>
      </c>
      <c r="Y10" s="44">
        <f t="shared" si="2"/>
        <v>1101477186</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15666177</v>
      </c>
      <c r="W11" s="43">
        <f t="shared" si="0"/>
        <v>15666177</v>
      </c>
      <c r="X11" s="42">
        <v>0</v>
      </c>
      <c r="Y11" s="43">
        <f t="shared" ref="Y11:Y29" si="3">W11+X11</f>
        <v>15666177</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0" t="s">
        <v>409</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410</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411</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412</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413</v>
      </c>
      <c r="B25" s="220"/>
      <c r="C25" s="220"/>
      <c r="D25" s="220"/>
      <c r="E25" s="220"/>
      <c r="F25" s="220"/>
      <c r="G25" s="8">
        <v>19</v>
      </c>
      <c r="H25" s="42">
        <v>689765631</v>
      </c>
      <c r="I25" s="42">
        <v>0</v>
      </c>
      <c r="J25" s="42">
        <v>0</v>
      </c>
      <c r="K25" s="42">
        <v>0</v>
      </c>
      <c r="L25" s="42">
        <v>0</v>
      </c>
      <c r="M25" s="42">
        <v>0</v>
      </c>
      <c r="N25" s="42">
        <v>0</v>
      </c>
      <c r="O25" s="42">
        <v>0</v>
      </c>
      <c r="P25" s="42">
        <v>0</v>
      </c>
      <c r="Q25" s="42">
        <v>0</v>
      </c>
      <c r="R25" s="42">
        <v>0</v>
      </c>
      <c r="S25" s="42">
        <v>0</v>
      </c>
      <c r="T25" s="42">
        <v>0</v>
      </c>
      <c r="U25" s="42">
        <v>0</v>
      </c>
      <c r="V25" s="42">
        <v>0</v>
      </c>
      <c r="W25" s="43">
        <f t="shared" si="0"/>
        <v>689765631</v>
      </c>
      <c r="X25" s="42">
        <v>0</v>
      </c>
      <c r="Y25" s="43">
        <f t="shared" ref="Y25" si="4">W25+X25</f>
        <v>689765631</v>
      </c>
    </row>
    <row r="26" spans="1:25" x14ac:dyDescent="0.2">
      <c r="A26" s="220" t="s">
        <v>415</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414</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-37806149</v>
      </c>
      <c r="V27" s="42">
        <v>37806149</v>
      </c>
      <c r="W27" s="43">
        <f t="shared" si="0"/>
        <v>0</v>
      </c>
      <c r="X27" s="42">
        <v>0</v>
      </c>
      <c r="Y27" s="43">
        <f t="shared" si="3"/>
        <v>0</v>
      </c>
    </row>
    <row r="28" spans="1:25" x14ac:dyDescent="0.2">
      <c r="A28" s="220" t="s">
        <v>416</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0" t="s">
        <v>417</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418</v>
      </c>
      <c r="B30" s="238"/>
      <c r="C30" s="238"/>
      <c r="D30" s="238"/>
      <c r="E30" s="238"/>
      <c r="F30" s="238"/>
      <c r="G30" s="10">
        <v>24</v>
      </c>
      <c r="H30" s="45">
        <f>SUM(H10:H29)</f>
        <v>1516434188</v>
      </c>
      <c r="I30" s="45">
        <f t="shared" ref="I30:Y30" si="5">SUM(I10:I29)</f>
        <v>153851432</v>
      </c>
      <c r="J30" s="45">
        <f t="shared" si="5"/>
        <v>29910161</v>
      </c>
      <c r="K30" s="45">
        <f t="shared" si="5"/>
        <v>0</v>
      </c>
      <c r="L30" s="45">
        <f t="shared" si="5"/>
        <v>40601</v>
      </c>
      <c r="M30" s="45">
        <f t="shared" si="5"/>
        <v>0</v>
      </c>
      <c r="N30" s="45">
        <f t="shared" si="5"/>
        <v>0</v>
      </c>
      <c r="O30" s="45">
        <f t="shared" si="5"/>
        <v>0</v>
      </c>
      <c r="P30" s="45">
        <f t="shared" si="5"/>
        <v>0</v>
      </c>
      <c r="Q30" s="45">
        <f t="shared" si="5"/>
        <v>0</v>
      </c>
      <c r="R30" s="45">
        <f t="shared" si="5"/>
        <v>0</v>
      </c>
      <c r="S30" s="45">
        <f t="shared" si="5"/>
        <v>0</v>
      </c>
      <c r="T30" s="45">
        <f t="shared" si="5"/>
        <v>0</v>
      </c>
      <c r="U30" s="45">
        <f t="shared" si="5"/>
        <v>91087637</v>
      </c>
      <c r="V30" s="45">
        <f t="shared" si="5"/>
        <v>15666177</v>
      </c>
      <c r="W30" s="45">
        <f t="shared" si="5"/>
        <v>1806908994</v>
      </c>
      <c r="X30" s="45">
        <f t="shared" si="5"/>
        <v>0</v>
      </c>
      <c r="Y30" s="45">
        <f t="shared" si="5"/>
        <v>1806908994</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41" t="s">
        <v>419</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15666177</v>
      </c>
      <c r="W33" s="44">
        <f t="shared" si="7"/>
        <v>15666177</v>
      </c>
      <c r="X33" s="44">
        <f t="shared" si="7"/>
        <v>0</v>
      </c>
      <c r="Y33" s="44">
        <f t="shared" si="7"/>
        <v>15666177</v>
      </c>
    </row>
    <row r="34" spans="1:25" ht="30.75" customHeight="1" x14ac:dyDescent="0.2">
      <c r="A34" s="242" t="s">
        <v>420</v>
      </c>
      <c r="B34" s="242"/>
      <c r="C34" s="242"/>
      <c r="D34" s="242"/>
      <c r="E34" s="242"/>
      <c r="F34" s="242"/>
      <c r="G34" s="10">
        <v>27</v>
      </c>
      <c r="H34" s="45">
        <f>SUM(H21:H29)</f>
        <v>689765631</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-37806149</v>
      </c>
      <c r="V34" s="45">
        <f t="shared" si="8"/>
        <v>37806149</v>
      </c>
      <c r="W34" s="45">
        <f t="shared" si="8"/>
        <v>689765631</v>
      </c>
      <c r="X34" s="45">
        <f t="shared" si="8"/>
        <v>0</v>
      </c>
      <c r="Y34" s="45">
        <f t="shared" si="8"/>
        <v>689765631</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296</v>
      </c>
      <c r="B36" s="237"/>
      <c r="C36" s="237"/>
      <c r="D36" s="237"/>
      <c r="E36" s="237"/>
      <c r="F36" s="237"/>
      <c r="G36" s="8">
        <v>28</v>
      </c>
      <c r="H36" s="42">
        <v>1516434188</v>
      </c>
      <c r="I36" s="42">
        <v>153851432</v>
      </c>
      <c r="J36" s="42">
        <v>29910161</v>
      </c>
      <c r="K36" s="42">
        <v>0</v>
      </c>
      <c r="L36" s="42">
        <v>40601</v>
      </c>
      <c r="M36" s="42">
        <v>0</v>
      </c>
      <c r="N36" s="42">
        <v>0</v>
      </c>
      <c r="O36" s="42">
        <v>0</v>
      </c>
      <c r="P36" s="42">
        <v>0</v>
      </c>
      <c r="Q36" s="42">
        <v>0</v>
      </c>
      <c r="R36" s="42">
        <v>0</v>
      </c>
      <c r="S36" s="42">
        <v>0</v>
      </c>
      <c r="T36" s="42">
        <v>0</v>
      </c>
      <c r="U36" s="42">
        <v>91087637</v>
      </c>
      <c r="V36" s="42">
        <v>15666177</v>
      </c>
      <c r="W36" s="43">
        <f>H36+I36+J36+K36-L36+M36+N36+O36+P36+Q36+R36+U36+V36+S36+T36</f>
        <v>1806908994</v>
      </c>
      <c r="X36" s="42">
        <v>0</v>
      </c>
      <c r="Y36" s="43">
        <f t="shared" ref="Y36:Y38" si="9">W36+X36</f>
        <v>1806908994</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421</v>
      </c>
      <c r="B39" s="221"/>
      <c r="C39" s="221"/>
      <c r="D39" s="221"/>
      <c r="E39" s="221"/>
      <c r="F39" s="221"/>
      <c r="G39" s="9">
        <v>31</v>
      </c>
      <c r="H39" s="44">
        <f>H36+H37+H38</f>
        <v>1516434188</v>
      </c>
      <c r="I39" s="44">
        <f t="shared" ref="I39:Y39" si="11">I36+I37+I38</f>
        <v>153851432</v>
      </c>
      <c r="J39" s="44">
        <f t="shared" si="11"/>
        <v>29910161</v>
      </c>
      <c r="K39" s="44">
        <f t="shared" si="11"/>
        <v>0</v>
      </c>
      <c r="L39" s="44">
        <f t="shared" si="11"/>
        <v>40601</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91087637</v>
      </c>
      <c r="V39" s="44">
        <f t="shared" si="11"/>
        <v>15666177</v>
      </c>
      <c r="W39" s="44">
        <f t="shared" si="11"/>
        <v>1806908994</v>
      </c>
      <c r="X39" s="44">
        <f t="shared" si="11"/>
        <v>0</v>
      </c>
      <c r="Y39" s="44">
        <f t="shared" si="11"/>
        <v>1806908994</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9703990</v>
      </c>
      <c r="W40" s="43">
        <f t="shared" si="10"/>
        <v>9703990</v>
      </c>
      <c r="X40" s="42">
        <v>0</v>
      </c>
      <c r="Y40" s="43">
        <f t="shared" ref="Y40:Y58" si="12">W40+X40</f>
        <v>9703990</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0" t="s">
        <v>409</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410</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411</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412</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413</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422</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-79597590</v>
      </c>
      <c r="V55" s="42">
        <v>0</v>
      </c>
      <c r="W55" s="43">
        <f t="shared" si="10"/>
        <v>-79597590</v>
      </c>
      <c r="X55" s="42">
        <v>0</v>
      </c>
      <c r="Y55" s="43">
        <f t="shared" si="12"/>
        <v>-79597590</v>
      </c>
    </row>
    <row r="56" spans="1:25" x14ac:dyDescent="0.2">
      <c r="A56" s="220" t="s">
        <v>414</v>
      </c>
      <c r="B56" s="220"/>
      <c r="C56" s="220"/>
      <c r="D56" s="220"/>
      <c r="E56" s="220"/>
      <c r="F56" s="220"/>
      <c r="G56" s="8">
        <v>48</v>
      </c>
      <c r="H56" s="42">
        <v>0</v>
      </c>
      <c r="I56" s="42">
        <v>0</v>
      </c>
      <c r="J56" s="42">
        <v>783309</v>
      </c>
      <c r="K56" s="42">
        <v>0</v>
      </c>
      <c r="L56" s="42">
        <v>0</v>
      </c>
      <c r="M56" s="42">
        <v>0</v>
      </c>
      <c r="N56" s="42">
        <v>0</v>
      </c>
      <c r="O56" s="42">
        <v>0</v>
      </c>
      <c r="P56" s="42">
        <v>0</v>
      </c>
      <c r="Q56" s="42">
        <v>0</v>
      </c>
      <c r="R56" s="42">
        <v>0</v>
      </c>
      <c r="S56" s="42">
        <v>0</v>
      </c>
      <c r="T56" s="42">
        <v>0</v>
      </c>
      <c r="U56" s="42">
        <v>14882868</v>
      </c>
      <c r="V56" s="42">
        <v>-15666177</v>
      </c>
      <c r="W56" s="43">
        <f t="shared" si="10"/>
        <v>0</v>
      </c>
      <c r="X56" s="42">
        <v>0</v>
      </c>
      <c r="Y56" s="43">
        <f t="shared" si="12"/>
        <v>0</v>
      </c>
    </row>
    <row r="57" spans="1:25" x14ac:dyDescent="0.2">
      <c r="A57" s="220" t="s">
        <v>423</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0" t="s">
        <v>417</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424</v>
      </c>
      <c r="B59" s="238"/>
      <c r="C59" s="238"/>
      <c r="D59" s="238"/>
      <c r="E59" s="238"/>
      <c r="F59" s="238"/>
      <c r="G59" s="10">
        <v>51</v>
      </c>
      <c r="H59" s="45">
        <f>SUM(H39:H58)</f>
        <v>1516434188</v>
      </c>
      <c r="I59" s="45">
        <f t="shared" ref="I59:Y59" si="13">SUM(I39:I58)</f>
        <v>153851432</v>
      </c>
      <c r="J59" s="45">
        <f t="shared" si="13"/>
        <v>30693470</v>
      </c>
      <c r="K59" s="45">
        <f t="shared" si="13"/>
        <v>0</v>
      </c>
      <c r="L59" s="45">
        <f t="shared" si="13"/>
        <v>40601</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26372915</v>
      </c>
      <c r="V59" s="45">
        <f t="shared" si="13"/>
        <v>9703990</v>
      </c>
      <c r="W59" s="45">
        <f t="shared" si="13"/>
        <v>1737015394</v>
      </c>
      <c r="X59" s="45">
        <f t="shared" si="13"/>
        <v>0</v>
      </c>
      <c r="Y59" s="45">
        <f t="shared" si="13"/>
        <v>1737015394</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425</v>
      </c>
      <c r="B61" s="241"/>
      <c r="C61" s="241"/>
      <c r="D61" s="241"/>
      <c r="E61" s="241"/>
      <c r="F61" s="24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41" t="s">
        <v>426</v>
      </c>
      <c r="B62" s="241"/>
      <c r="C62" s="241"/>
      <c r="D62" s="241"/>
      <c r="E62" s="241"/>
      <c r="F62" s="24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9703990</v>
      </c>
      <c r="W62" s="44">
        <f t="shared" si="15"/>
        <v>9703990</v>
      </c>
      <c r="X62" s="44">
        <f t="shared" si="15"/>
        <v>0</v>
      </c>
      <c r="Y62" s="44">
        <f t="shared" si="15"/>
        <v>9703990</v>
      </c>
    </row>
    <row r="63" spans="1:25" ht="29.25" customHeight="1" x14ac:dyDescent="0.2">
      <c r="A63" s="242" t="s">
        <v>427</v>
      </c>
      <c r="B63" s="242"/>
      <c r="C63" s="242"/>
      <c r="D63" s="242"/>
      <c r="E63" s="242"/>
      <c r="F63" s="242"/>
      <c r="G63" s="10">
        <v>54</v>
      </c>
      <c r="H63" s="45">
        <f>SUM(H50:H58)</f>
        <v>0</v>
      </c>
      <c r="I63" s="45">
        <f t="shared" ref="I63:Y63" si="16">SUM(I50:I58)</f>
        <v>0</v>
      </c>
      <c r="J63" s="45">
        <f t="shared" si="16"/>
        <v>783309</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-64714722</v>
      </c>
      <c r="V63" s="45">
        <f t="shared" si="16"/>
        <v>-15666177</v>
      </c>
      <c r="W63" s="45">
        <f t="shared" si="16"/>
        <v>-79597590</v>
      </c>
      <c r="X63" s="45">
        <f t="shared" si="16"/>
        <v>0</v>
      </c>
      <c r="Y63" s="45">
        <f t="shared" si="16"/>
        <v>-79597590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zoomScale="64" zoomScaleNormal="64" workbookViewId="0">
      <selection sqref="A1:J30"/>
    </sheetView>
  </sheetViews>
  <sheetFormatPr defaultRowHeight="12.75" x14ac:dyDescent="0.2"/>
  <cols>
    <col min="10" max="10" width="128.140625" customWidth="1"/>
  </cols>
  <sheetData>
    <row r="1" spans="1:10" x14ac:dyDescent="0.2">
      <c r="A1" s="244" t="s">
        <v>465</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row r="32" spans="1:10" ht="12.75" customHeight="1" x14ac:dyDescent="0.2">
      <c r="A32" s="246" t="s">
        <v>464</v>
      </c>
      <c r="B32" s="246"/>
      <c r="C32" s="246"/>
      <c r="D32" s="246"/>
      <c r="E32" s="246"/>
      <c r="F32" s="246"/>
      <c r="G32" s="246"/>
      <c r="H32" s="246"/>
      <c r="I32" s="246"/>
      <c r="J32" s="246"/>
    </row>
    <row r="33" spans="1:10" x14ac:dyDescent="0.2">
      <c r="A33" s="246"/>
      <c r="B33" s="246"/>
      <c r="C33" s="246"/>
      <c r="D33" s="246"/>
      <c r="E33" s="246"/>
      <c r="F33" s="246"/>
      <c r="G33" s="246"/>
      <c r="H33" s="246"/>
      <c r="I33" s="246"/>
      <c r="J33" s="246"/>
    </row>
    <row r="34" spans="1:10" x14ac:dyDescent="0.2">
      <c r="A34" s="246"/>
      <c r="B34" s="246"/>
      <c r="C34" s="246"/>
      <c r="D34" s="246"/>
      <c r="E34" s="246"/>
      <c r="F34" s="246"/>
      <c r="G34" s="246"/>
      <c r="H34" s="246"/>
      <c r="I34" s="246"/>
      <c r="J34" s="246"/>
    </row>
    <row r="35" spans="1:10" x14ac:dyDescent="0.2">
      <c r="A35" s="246"/>
      <c r="B35" s="246"/>
      <c r="C35" s="246"/>
      <c r="D35" s="246"/>
      <c r="E35" s="246"/>
      <c r="F35" s="246"/>
      <c r="G35" s="246"/>
      <c r="H35" s="246"/>
      <c r="I35" s="246"/>
      <c r="J35" s="246"/>
    </row>
  </sheetData>
  <mergeCells count="2">
    <mergeCell ref="A1:J30"/>
    <mergeCell ref="A32:J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2023-02-22T07:42:00Z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