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20\30.09.2020\TFI\"/>
    </mc:Choice>
  </mc:AlternateContent>
  <bookViews>
    <workbookView xWindow="-120" yWindow="-120" windowWidth="29040" windowHeight="158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75" i="18"/>
  <c r="H131" i="18" s="1"/>
  <c r="H9" i="18"/>
  <c r="I60" i="19"/>
  <c r="H42" i="20"/>
  <c r="H34" i="21"/>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55" i="20"/>
  <c r="K60" i="19"/>
  <c r="H61" i="19"/>
  <c r="I44" i="18"/>
  <c r="H72" i="18"/>
  <c r="I75" i="18"/>
  <c r="I131" i="18" s="1"/>
  <c r="H57" i="20"/>
  <c r="H59" i="20" s="1"/>
  <c r="I14" i="19"/>
  <c r="I61" i="19" s="1"/>
  <c r="I63"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K62" i="19"/>
  <c r="K66" i="19" s="1"/>
  <c r="K64" i="19"/>
  <c r="I72" i="18"/>
  <c r="H64" i="19"/>
  <c r="I62" i="19"/>
  <c r="I64" i="19"/>
  <c r="H62" i="19"/>
  <c r="H67" i="19" s="1"/>
  <c r="H63" i="19"/>
  <c r="J62" i="19"/>
  <c r="J66" i="19" s="1"/>
  <c r="J64" i="19"/>
  <c r="K67" i="19" l="1"/>
  <c r="K68" i="19"/>
  <c r="H68" i="19"/>
  <c r="H66" i="19"/>
  <c r="I66" i="19"/>
  <c r="I67" i="19"/>
  <c r="I68" i="19"/>
  <c r="J67" i="19"/>
  <c r="J68"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<sst xmlns="http://schemas.openxmlformats.org/spreadsheetml/2006/main" count="515" uniqueCount="451">
  <si>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</si>
  <si>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</si>
  <si>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</si>
  <si>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</si>
  <si>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</si>
  <si>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</si>
  <si>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</si>
  <si>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</si>
  <si>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</si>
  <si>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</si>
  <si>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</si>
  <si>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</si>
  <si>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</si>
  <si>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</si>
  <si>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</si>
  <si>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</si>
  <si>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</si>
  <si>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</si>
  <si>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</si>
  <si>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</si>
  <si>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</si>
  <si>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</si>
  <si>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</si>
  <si>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</si>
  <si>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</si>
  <si>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</si>
  <si>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</si>
  <si>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</si>
  <si>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</si>
  <si>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</si>
  <si>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</si>
  <si>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</si>
  <si>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</si>
  <si>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</si>
  <si>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</si>
  <si>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</si>
  <si>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</si>
  <si>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</si>
  <si>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</si>
  <si>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</si>
  <si>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</si>
  <si>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</si>
  <si>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</si>
  <si>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</si>
  <si>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</si>
  <si>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</si>
  <si>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</si>
  <si>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</si>
  <si>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</si>
  <si>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</si>
  <si>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</si>
  <si>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</si>
  <si>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</si>
  <si>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</si>
  <si>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</si>
  <si>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</si>
  <si>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</si>
  <si>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</si>
  <si>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</si>
  <si>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</si>
  <si>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</si>
  <si>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</si>
  <si>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</si>
  <si>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</si>
  <si>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</si>
  <si>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</si>
  <si>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</si>
  <si>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</si>
  <si>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</si>
  <si>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</si>
  <si>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</si>
  <si>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</si>
  <si>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</si>
  <si>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</si>
  <si>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</si>
  <si>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</si>
  <si>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</si>
  <si>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</si>
  <si>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</si>
  <si>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</si>
  <si>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</si>
  <si>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</si>
  <si>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</si>
  <si>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</si>
  <si>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</si>
  <si>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</si>
  <si>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</si>
  <si>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</si>
  <si>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</si>
  <si>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</si>
  <si>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</si>
  <si>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</si>
  <si>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</si>
  <si>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</si>
  <si>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</si>
  <si>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</si>
  <si>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</si>
  <si>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</si>
  <si>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</si>
  <si>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</si>
  <si>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</si>
  <si>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</si>
  <si>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</si>
  <si>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</si>
  <si>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</si>
  <si>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</si>
  <si>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</si>
  <si>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</si>
  <si>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</si>
  <si>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</si>
  <si>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</si>
  <si>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</si>
  <si>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</si>
  <si>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</si>
  <si>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</si>
  <si>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</si>
  <si>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</si>
  <si>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</si>
  <si>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</si>
  <si>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</si>
  <si>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</si>
  <si>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</si>
  <si>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</si>
  <si>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</si>
  <si>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</si>
  <si>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</si>
  <si>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</si>
  <si>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</si>
  <si>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</si>
  <si>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</si>
  <si>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</si>
  <si>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</si>
  <si>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</si>
  <si>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</si>
  <si>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</si>
  <si>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</si>
  <si>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</si>
  <si>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</si>
  <si>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</si>
  <si>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</si>
  <si>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</si>
  <si>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</si>
  <si>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</si>
  <si>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</si>
  <si>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</si>
  <si>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</si>
  <si>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</si>
  <si>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</si>
  <si>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</si>
  <si>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</si>
  <si>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</si>
  <si>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</si>
  <si>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</si>
  <si>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</si>
  <si>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</si>
  <si>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</si>
  <si>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</si>
  <si>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</si>
  <si>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</si>
  <si>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</si>
  <si>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</si>
  <si>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</si>
  <si>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</si>
  <si>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</si>
  <si>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</si>
  <si>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</si>
  <si>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</si>
  <si>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</si>
  <si>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</si>
  <si>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</si>
  <si>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</si>
  <si>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</si>
  <si>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</si>
  <si>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</si>
  <si>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</si>
  <si>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</si>
  <si>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</si>
  <si>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</si>
  <si>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</si>
  <si>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</si>
  <si>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</si>
  <si>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</si>
  <si>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</si>
  <si>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</si>
  <si>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</si>
  <si>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</si>
  <si>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</si>
  <si>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</si>
  <si>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</si>
  <si>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</si>
  <si>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</si>
  <si>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</si>
  <si>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</si>
  <si>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</si>
  <si>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</si>
  <si>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</si>
  <si>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</si>
  <si>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</si>
  <si>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</si>
  <si>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</si>
  <si>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</si>
  <si>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</si>
  <si>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</si>
  <si>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</si>
  <si>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</si>
  <si>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</si>
  <si>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</si>
  <si>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</si>
  <si>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</si>
  <si>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</si>
  <si>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</si>
  <si>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</si>
  <si>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</si>
  <si>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</si>
  <si>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</si>
  <si>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</si>
  <si>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</si>
  <si>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</si>
  <si>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</si>
  <si>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</si>
  <si>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</si>
  <si>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</si>
  <si>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</si>
  <si>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</si>
  <si>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</si>
  <si>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</si>
  <si>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</si>
  <si>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</si>
  <si>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</si>
  <si>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</si>
  <si>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</si>
  <si>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</si>
  <si>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</si>
  <si>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</si>
  <si>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</si>
  <si>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</si>
  <si>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</si>
  <si>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</si>
  <si>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</si>
  <si>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</si>
  <si>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</si>
  <si>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</si>
  <si>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</si>
  <si>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</si>
  <si>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</si>
  <si>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</si>
  <si>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</si>
  <si>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</si>
  <si>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</si>
  <si>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</si>
  <si>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</si>
  <si>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</si>
  <si>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</si>
  <si>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</si>
  <si>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</si>
  <si>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</si>
  <si>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</si>
  <si>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</si>
  <si>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</si>
  <si>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</si>
  <si>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</si>
  <si>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</si>
  <si>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</si>
  <si>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</si>
  <si>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</si>
  <si>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</si>
  <si>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</si>
  <si>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</si>
  <si>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</si>
  <si>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</si>
  <si>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</si>
  <si>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</si>
  <si>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</si>
  <si>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</si>
  <si>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</si>
  <si>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</si>
  <si>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</si>
  <si>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</si>
  <si>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</si>
  <si>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</si>
  <si>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</si>
  <si>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</si>
  <si>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</si>
  <si>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</si>
  <si>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</si>
  <si>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</si>
  <si>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</si>
  <si>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</si>
  <si>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</si>
  <si>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</si>
  <si>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</si>
  <si>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</si>
  <si>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</si>
  <si>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</si>
  <si>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</si>
  <si>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</si>
  <si>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</si>
  <si>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</si>
  <si>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</si>
  <si>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</si>
  <si>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</si>
  <si>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</si>
  <si>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</si>
  <si>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</si>
  <si>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</si>
  <si>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</si>
  <si>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</si>
  <si>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</si>
  <si>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</si>
  <si>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</si>
  <si>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</si>
  <si>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</si>
  <si>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</si>
  <si>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</si>
  <si>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</si>
  <si>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</si>
  <si>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</si>
  <si>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</si>
  <si>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</si>
  <si>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</si>
  <si>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</si>
  <si>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</si>
  <si>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</si>
  <si>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</si>
  <si>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</si>
  <si>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</si>
  <si>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</si>
  <si>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</si>
  <si>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</si>
  <si>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</si>
  <si>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</si>
  <si>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</si>
  <si>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</si>
  <si>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</si>
  <si>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</si>
  <si>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</si>
  <si>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</si>
  <si>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</si>
  <si>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</si>
  <si>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</si>
  <si>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</si>
  <si>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</si>
  <si>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</si>
  <si>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</si>
  <si>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</si>
  <si>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</si>
  <si>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</si>
  <si>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</si>
  <si>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</si>
  <si>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</si>
  <si>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</si>
  <si>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</si>
  <si>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</si>
  <si>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</si>
  <si>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</si>
  <si>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</si>
  <si>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</si>
  <si>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</si>
  <si>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</si>
  <si>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</si>
  <si>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</si>
  <si>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</si>
  <si>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</si>
  <si>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</si>
  <si>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</si>
  <si>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</si>
  <si>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</si>
  <si>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</si>
  <si>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</si>
  <si>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</si>
  <si>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</si>
  <si>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</si>
  <si>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</si>
  <si>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</si>
  <si>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</si>
  <si>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</si>
  <si>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</si>
  <si>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</si>
  <si>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</si>
  <si>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</si>
  <si>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</si>
  <si>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</si>
  <si>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</si>
  <si>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</si>
  <si>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</si>
  <si>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</si>
  <si>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</si>
  <si>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</si>
  <si>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</si>
  <si>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</si>
  <si>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</si>
  <si>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</si>
  <si>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</si>
  <si>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</si>
  <si>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</si>
  <si>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</si>
  <si>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</si>
  <si>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</si>
  <si>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</si>
  <si>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</si>
  <si>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</si>
  <si>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</si>
  <si>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</si>
  <si>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</si>
  <si>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</si>
  <si>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</si>
  <si>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</si>
  <si>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</si>
  <si>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</si>
  <si>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</si>
  <si>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</si>
  <si>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</si>
  <si>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</si>
  <si>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</si>
  <si>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</si>
  <si>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</si>
  <si>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</si>
  <si>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</si>
  <si>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</si>
  <si>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</si>
  <si>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</si>
  <si>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</si>
  <si>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</si>
  <si>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</si>
  <si>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</si>
  <si>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</si>
  <si>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</si>
  <si>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</si>
  <si>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</si>
  <si>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</si>
  <si>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</si>
  <si>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</si>
  <si>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</si>
  <si>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</si>
  <si>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</si>
  <si>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</si>
  <si>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2410</t>
  </si>
  <si>
    <t>IMPERIAL RIVIERA DD</t>
  </si>
  <si>
    <t>RAB</t>
  </si>
  <si>
    <t>JURJA BARAKOVIĆA 2</t>
  </si>
  <si>
    <t>uprava@imperial.hr</t>
  </si>
  <si>
    <t>www.imperial-riviera.hr</t>
  </si>
  <si>
    <t>KRITINA DUMIČIĆ</t>
  </si>
  <si>
    <t>051 667 728</t>
  </si>
  <si>
    <t>kristina.dumicic@imperial.hr</t>
  </si>
  <si>
    <t>747800I0GENHFT1L9Q29</t>
  </si>
  <si>
    <t>Obveznik: Imperial Riviera d.d.</t>
  </si>
  <si>
    <t>stanje na dan 30.09.2020</t>
  </si>
  <si>
    <t>u razdoblju 01.01.2020 do 30.09.2020</t>
  </si>
  <si>
    <t>u razdoblju 01.01.2020. do 30.09.2020.</t>
  </si>
  <si>
    <t xml:space="preserve">BILJEŠKE UZ FINANCIJSKE IZVJEŠTAJE - TFI
(sastavljaju se za tromjesečna izvještajna razdoblja)
Naziv izdavatelja:   Imperial Riviera d.d.
OIB:   90896496260
Izvještajno razdoblje: 01.01.2020. - 30.09.2020.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kvartalnom izvještaju Imperial Riviere d.d.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</si>
</sst>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E30" sqref="E30:F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44104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v>3044572</v>
      </c>
      <c r="D11" s="143"/>
      <c r="E11" s="91"/>
      <c r="F11" s="151" t="s">
        <v>417</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v>40000124</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435</v>
      </c>
      <c r="D15" s="143"/>
      <c r="E15" s="160"/>
      <c r="F15" s="161"/>
      <c r="G15" s="97" t="s">
        <v>418</v>
      </c>
      <c r="H15" s="152" t="s">
        <v>445</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436</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51280</v>
      </c>
      <c r="D21" s="153"/>
      <c r="E21" s="146"/>
      <c r="F21" s="146"/>
      <c r="G21" s="157" t="s">
        <v>438</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439</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440</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441</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637</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442</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443</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444</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55"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447</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1191288365</v>
      </c>
      <c r="I9" s="34">
        <f>I10+I17+I27+I38+I43</f>
        <v>1280180624</v>
      </c>
    </row>
    <row r="10" spans="1:9" ht="12.75" customHeight="1" x14ac:dyDescent="0.2">
      <c r="A10" s="187" t="s">
        <v>5</v>
      </c>
      <c r="B10" s="187"/>
      <c r="C10" s="187"/>
      <c r="D10" s="187"/>
      <c r="E10" s="187"/>
      <c r="F10" s="187"/>
      <c r="G10" s="16">
        <v>3</v>
      </c>
      <c r="H10" s="34">
        <f>H11+H12+H13+H14+H15+H16</f>
        <v>1627457</v>
      </c>
      <c r="I10" s="34">
        <f>I11+I12+I13+I14+I15+I16</f>
        <v>1824261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1597447</v>
      </c>
      <c r="I12" s="33">
        <v>1519496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30010</v>
      </c>
      <c r="I15" s="33">
        <v>304765</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1147071331</v>
      </c>
      <c r="I17" s="34">
        <f>I18+I19+I20+I21+I22+I23+I24+I25+I26</f>
        <v>1218294828</v>
      </c>
    </row>
    <row r="18" spans="1:9" ht="12.75" customHeight="1" x14ac:dyDescent="0.2">
      <c r="A18" s="186" t="s">
        <v>13</v>
      </c>
      <c r="B18" s="186"/>
      <c r="C18" s="186"/>
      <c r="D18" s="186"/>
      <c r="E18" s="186"/>
      <c r="F18" s="186"/>
      <c r="G18" s="15">
        <v>11</v>
      </c>
      <c r="H18" s="33">
        <v>277512598</v>
      </c>
      <c r="I18" s="33">
        <v>277600328</v>
      </c>
    </row>
    <row r="19" spans="1:9" ht="12.75" customHeight="1" x14ac:dyDescent="0.2">
      <c r="A19" s="186" t="s">
        <v>14</v>
      </c>
      <c r="B19" s="186"/>
      <c r="C19" s="186"/>
      <c r="D19" s="186"/>
      <c r="E19" s="186"/>
      <c r="F19" s="186"/>
      <c r="G19" s="15">
        <v>12</v>
      </c>
      <c r="H19" s="33">
        <v>733248974</v>
      </c>
      <c r="I19" s="33">
        <v>713307167</v>
      </c>
    </row>
    <row r="20" spans="1:9" ht="12.75" customHeight="1" x14ac:dyDescent="0.2">
      <c r="A20" s="186" t="s">
        <v>15</v>
      </c>
      <c r="B20" s="186"/>
      <c r="C20" s="186"/>
      <c r="D20" s="186"/>
      <c r="E20" s="186"/>
      <c r="F20" s="186"/>
      <c r="G20" s="15">
        <v>13</v>
      </c>
      <c r="H20" s="33">
        <v>69900843</v>
      </c>
      <c r="I20" s="33">
        <v>71132765</v>
      </c>
    </row>
    <row r="21" spans="1:9" ht="12.75" customHeight="1" x14ac:dyDescent="0.2">
      <c r="A21" s="186" t="s">
        <v>16</v>
      </c>
      <c r="B21" s="186"/>
      <c r="C21" s="186"/>
      <c r="D21" s="186"/>
      <c r="E21" s="186"/>
      <c r="F21" s="186"/>
      <c r="G21" s="15">
        <v>14</v>
      </c>
      <c r="H21" s="33">
        <v>30153746</v>
      </c>
      <c r="I21" s="33">
        <v>27524574</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989821</v>
      </c>
      <c r="I23" s="33">
        <v>985877</v>
      </c>
    </row>
    <row r="24" spans="1:9" ht="12.75" customHeight="1" x14ac:dyDescent="0.2">
      <c r="A24" s="186" t="s">
        <v>19</v>
      </c>
      <c r="B24" s="186"/>
      <c r="C24" s="186"/>
      <c r="D24" s="186"/>
      <c r="E24" s="186"/>
      <c r="F24" s="186"/>
      <c r="G24" s="15">
        <v>17</v>
      </c>
      <c r="H24" s="33">
        <v>30132094</v>
      </c>
      <c r="I24" s="33">
        <v>122572315</v>
      </c>
    </row>
    <row r="25" spans="1:9" ht="12.75" customHeight="1" x14ac:dyDescent="0.2">
      <c r="A25" s="186" t="s">
        <v>20</v>
      </c>
      <c r="B25" s="186"/>
      <c r="C25" s="186"/>
      <c r="D25" s="186"/>
      <c r="E25" s="186"/>
      <c r="F25" s="186"/>
      <c r="G25" s="15">
        <v>18</v>
      </c>
      <c r="H25" s="33">
        <v>5133255</v>
      </c>
      <c r="I25" s="33">
        <v>5171802</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3127890</v>
      </c>
      <c r="I27" s="34">
        <f>SUM(I28:I37)</f>
        <v>3127890</v>
      </c>
    </row>
    <row r="28" spans="1:9" ht="12.75" customHeight="1" x14ac:dyDescent="0.2">
      <c r="A28" s="186" t="s">
        <v>23</v>
      </c>
      <c r="B28" s="186"/>
      <c r="C28" s="186"/>
      <c r="D28" s="186"/>
      <c r="E28" s="186"/>
      <c r="F28" s="186"/>
      <c r="G28" s="15">
        <v>21</v>
      </c>
      <c r="H28" s="33">
        <v>3096200</v>
      </c>
      <c r="I28" s="33">
        <v>3096200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30000</v>
      </c>
      <c r="I31" s="33">
        <v>30000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1690</v>
      </c>
      <c r="I34" s="33">
        <v>1690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39461687</v>
      </c>
      <c r="I43" s="33">
        <v>56933645</v>
      </c>
    </row>
    <row r="44" spans="1:9" ht="12.75" customHeight="1" x14ac:dyDescent="0.2">
      <c r="A44" s="188" t="s">
        <v>382</v>
      </c>
      <c r="B44" s="188"/>
      <c r="C44" s="188"/>
      <c r="D44" s="188"/>
      <c r="E44" s="188"/>
      <c r="F44" s="188"/>
      <c r="G44" s="16">
        <v>37</v>
      </c>
      <c r="H44" s="34">
        <f>H45+H53+H60+H70</f>
        <v>312261509</v>
      </c>
      <c r="I44" s="34">
        <f>I45+I53+I60+I70</f>
        <v>194910710.77000001</v>
      </c>
    </row>
    <row r="45" spans="1:9" ht="12.75" customHeight="1" x14ac:dyDescent="0.2">
      <c r="A45" s="187" t="s">
        <v>39</v>
      </c>
      <c r="B45" s="187"/>
      <c r="C45" s="187"/>
      <c r="D45" s="187"/>
      <c r="E45" s="187"/>
      <c r="F45" s="187"/>
      <c r="G45" s="16">
        <v>38</v>
      </c>
      <c r="H45" s="34">
        <f>SUM(H46:H52)</f>
        <v>2962707</v>
      </c>
      <c r="I45" s="34">
        <f>SUM(I46:I52)</f>
        <v>2686093</v>
      </c>
    </row>
    <row r="46" spans="1:9" ht="12.75" customHeight="1" x14ac:dyDescent="0.2">
      <c r="A46" s="186" t="s">
        <v>40</v>
      </c>
      <c r="B46" s="186"/>
      <c r="C46" s="186"/>
      <c r="D46" s="186"/>
      <c r="E46" s="186"/>
      <c r="F46" s="186"/>
      <c r="G46" s="15">
        <v>39</v>
      </c>
      <c r="H46" s="33">
        <v>2877587</v>
      </c>
      <c r="I46" s="33">
        <v>2623166</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38842</v>
      </c>
      <c r="I49" s="33">
        <v>30812</v>
      </c>
    </row>
    <row r="50" spans="1:9" ht="12.75" customHeight="1" x14ac:dyDescent="0.2">
      <c r="A50" s="186" t="s">
        <v>44</v>
      </c>
      <c r="B50" s="186"/>
      <c r="C50" s="186"/>
      <c r="D50" s="186"/>
      <c r="E50" s="186"/>
      <c r="F50" s="186"/>
      <c r="G50" s="15">
        <v>43</v>
      </c>
      <c r="H50" s="33">
        <v>46278</v>
      </c>
      <c r="I50" s="33">
        <v>32115</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12049695</v>
      </c>
      <c r="I53" s="34">
        <f>SUM(I54:I59)</f>
        <v>6411547.7699999996</v>
      </c>
    </row>
    <row r="54" spans="1:9" ht="12.75" customHeight="1" x14ac:dyDescent="0.2">
      <c r="A54" s="186" t="s">
        <v>48</v>
      </c>
      <c r="B54" s="186"/>
      <c r="C54" s="186"/>
      <c r="D54" s="186"/>
      <c r="E54" s="186"/>
      <c r="F54" s="186"/>
      <c r="G54" s="15">
        <v>47</v>
      </c>
      <c r="H54" s="33">
        <v>78395</v>
      </c>
      <c r="I54" s="33">
        <v>360149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3989833</v>
      </c>
      <c r="I56" s="33">
        <v>3190791.77</v>
      </c>
    </row>
    <row r="57" spans="1:9" ht="12.75" customHeight="1" x14ac:dyDescent="0.2">
      <c r="A57" s="186" t="s">
        <v>51</v>
      </c>
      <c r="B57" s="186"/>
      <c r="C57" s="186"/>
      <c r="D57" s="186"/>
      <c r="E57" s="186"/>
      <c r="F57" s="186"/>
      <c r="G57" s="15">
        <v>50</v>
      </c>
      <c r="H57" s="33">
        <v>22887</v>
      </c>
      <c r="I57" s="33">
        <v>26942</v>
      </c>
    </row>
    <row r="58" spans="1:9" ht="12.75" customHeight="1" x14ac:dyDescent="0.2">
      <c r="A58" s="186" t="s">
        <v>52</v>
      </c>
      <c r="B58" s="186"/>
      <c r="C58" s="186"/>
      <c r="D58" s="186"/>
      <c r="E58" s="186"/>
      <c r="F58" s="186"/>
      <c r="G58" s="15">
        <v>51</v>
      </c>
      <c r="H58" s="33">
        <v>7940614</v>
      </c>
      <c r="I58" s="33">
        <v>2744988</v>
      </c>
    </row>
    <row r="59" spans="1:9" ht="12.75" customHeight="1" x14ac:dyDescent="0.2">
      <c r="A59" s="186" t="s">
        <v>53</v>
      </c>
      <c r="B59" s="186"/>
      <c r="C59" s="186"/>
      <c r="D59" s="186"/>
      <c r="E59" s="186"/>
      <c r="F59" s="186"/>
      <c r="G59" s="15">
        <v>52</v>
      </c>
      <c r="H59" s="33">
        <v>17966</v>
      </c>
      <c r="I59" s="33">
        <v>88677</v>
      </c>
    </row>
    <row r="60" spans="1:9" ht="12.75" customHeight="1" x14ac:dyDescent="0.2">
      <c r="A60" s="187" t="s">
        <v>54</v>
      </c>
      <c r="B60" s="187"/>
      <c r="C60" s="187"/>
      <c r="D60" s="187"/>
      <c r="E60" s="187"/>
      <c r="F60" s="187"/>
      <c r="G60" s="16">
        <v>53</v>
      </c>
      <c r="H60" s="34">
        <f>SUM(H61:H69)</f>
        <v>135000</v>
      </c>
      <c r="I60" s="34">
        <f>SUM(I61:I69)</f>
        <v>103750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135000</v>
      </c>
      <c r="I68" s="33">
        <v>103750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297114107</v>
      </c>
      <c r="I70" s="33">
        <v>185709320</v>
      </c>
    </row>
    <row r="71" spans="1:9" ht="12.75" customHeight="1" x14ac:dyDescent="0.2">
      <c r="A71" s="203" t="s">
        <v>58</v>
      </c>
      <c r="B71" s="203"/>
      <c r="C71" s="203"/>
      <c r="D71" s="203"/>
      <c r="E71" s="203"/>
      <c r="F71" s="203"/>
      <c r="G71" s="15">
        <v>64</v>
      </c>
      <c r="H71" s="33">
        <v>1684775</v>
      </c>
      <c r="I71" s="33">
        <v>1615128</v>
      </c>
    </row>
    <row r="72" spans="1:9" ht="12.75" customHeight="1" x14ac:dyDescent="0.2">
      <c r="A72" s="188" t="s">
        <v>383</v>
      </c>
      <c r="B72" s="188"/>
      <c r="C72" s="188"/>
      <c r="D72" s="188"/>
      <c r="E72" s="188"/>
      <c r="F72" s="188"/>
      <c r="G72" s="16">
        <v>65</v>
      </c>
      <c r="H72" s="34">
        <f>H8+H9+H44+H71</f>
        <v>1505234649</v>
      </c>
      <c r="I72" s="34">
        <f>I8+I9+I44+I71</f>
        <v>1476706462.77</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1139283336</v>
      </c>
      <c r="I75" s="34">
        <f>I76+I77+I78+I84+I85+I89+I92+I95</f>
        <v>1118271776</v>
      </c>
    </row>
    <row r="76" spans="1:9" ht="12.75" customHeight="1" x14ac:dyDescent="0.2">
      <c r="A76" s="186" t="s">
        <v>61</v>
      </c>
      <c r="B76" s="186"/>
      <c r="C76" s="186"/>
      <c r="D76" s="186"/>
      <c r="E76" s="186"/>
      <c r="F76" s="186"/>
      <c r="G76" s="15">
        <v>68</v>
      </c>
      <c r="H76" s="33">
        <v>826668557</v>
      </c>
      <c r="I76" s="33">
        <v>826668557</v>
      </c>
    </row>
    <row r="77" spans="1:9" ht="12.75" customHeight="1" x14ac:dyDescent="0.2">
      <c r="A77" s="186" t="s">
        <v>62</v>
      </c>
      <c r="B77" s="186"/>
      <c r="C77" s="186"/>
      <c r="D77" s="186"/>
      <c r="E77" s="186"/>
      <c r="F77" s="186"/>
      <c r="G77" s="15">
        <v>69</v>
      </c>
      <c r="H77" s="33">
        <v>153851432</v>
      </c>
      <c r="I77" s="33">
        <v>153851432</v>
      </c>
    </row>
    <row r="78" spans="1:9" ht="12.75" customHeight="1" x14ac:dyDescent="0.2">
      <c r="A78" s="187" t="s">
        <v>63</v>
      </c>
      <c r="B78" s="187"/>
      <c r="C78" s="187"/>
      <c r="D78" s="187"/>
      <c r="E78" s="187"/>
      <c r="F78" s="187"/>
      <c r="G78" s="16">
        <v>70</v>
      </c>
      <c r="H78" s="34">
        <f>SUM(H79:H83)</f>
        <v>26912588</v>
      </c>
      <c r="I78" s="34">
        <f>SUM(I79:I83)</f>
        <v>29869560</v>
      </c>
    </row>
    <row r="79" spans="1:9" ht="12.75" customHeight="1" x14ac:dyDescent="0.2">
      <c r="A79" s="186" t="s">
        <v>64</v>
      </c>
      <c r="B79" s="186"/>
      <c r="C79" s="186"/>
      <c r="D79" s="186"/>
      <c r="E79" s="186"/>
      <c r="F79" s="186"/>
      <c r="G79" s="15">
        <v>71</v>
      </c>
      <c r="H79" s="33">
        <v>26953189</v>
      </c>
      <c r="I79" s="33">
        <v>29910161</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-40601</v>
      </c>
      <c r="I81" s="33">
        <v>-40601</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72711310</v>
      </c>
      <c r="I89" s="34">
        <f>I90-I91</f>
        <v>128893786</v>
      </c>
    </row>
    <row r="90" spans="1:9" ht="12.75" customHeight="1" x14ac:dyDescent="0.2">
      <c r="A90" s="186" t="s">
        <v>75</v>
      </c>
      <c r="B90" s="186"/>
      <c r="C90" s="186"/>
      <c r="D90" s="186"/>
      <c r="E90" s="186"/>
      <c r="F90" s="186"/>
      <c r="G90" s="15">
        <v>82</v>
      </c>
      <c r="H90" s="33">
        <v>72711310</v>
      </c>
      <c r="I90" s="33">
        <v>128893786</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59139449</v>
      </c>
      <c r="I92" s="34">
        <f>I93-I94</f>
        <v>-21011559</v>
      </c>
    </row>
    <row r="93" spans="1:9" ht="12.75" customHeight="1" x14ac:dyDescent="0.2">
      <c r="A93" s="186" t="s">
        <v>78</v>
      </c>
      <c r="B93" s="186"/>
      <c r="C93" s="186"/>
      <c r="D93" s="186"/>
      <c r="E93" s="186"/>
      <c r="F93" s="186"/>
      <c r="G93" s="15">
        <v>85</v>
      </c>
      <c r="H93" s="33">
        <v>59139449</v>
      </c>
      <c r="I93" s="33">
        <v>0</v>
      </c>
    </row>
    <row r="94" spans="1:9" ht="12.75" customHeight="1" x14ac:dyDescent="0.2">
      <c r="A94" s="186" t="s">
        <v>79</v>
      </c>
      <c r="B94" s="186"/>
      <c r="C94" s="186"/>
      <c r="D94" s="186"/>
      <c r="E94" s="186"/>
      <c r="F94" s="186"/>
      <c r="G94" s="15">
        <v>86</v>
      </c>
      <c r="H94" s="33">
        <v>0</v>
      </c>
      <c r="I94" s="33">
        <v>21011559</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26438001</v>
      </c>
      <c r="I96" s="34">
        <f>SUM(I97:I102)</f>
        <v>26212682</v>
      </c>
    </row>
    <row r="97" spans="1:9" ht="12.75" customHeight="1" x14ac:dyDescent="0.2">
      <c r="A97" s="186" t="s">
        <v>81</v>
      </c>
      <c r="B97" s="186"/>
      <c r="C97" s="186"/>
      <c r="D97" s="186"/>
      <c r="E97" s="186"/>
      <c r="F97" s="186"/>
      <c r="G97" s="15">
        <v>89</v>
      </c>
      <c r="H97" s="33">
        <v>2028421</v>
      </c>
      <c r="I97" s="33">
        <v>2028421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20816196</v>
      </c>
      <c r="I99" s="33">
        <v>20774417</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3593384</v>
      </c>
      <c r="I102" s="33">
        <v>3409844</v>
      </c>
    </row>
    <row r="103" spans="1:9" ht="12.75" customHeight="1" x14ac:dyDescent="0.2">
      <c r="A103" s="188" t="s">
        <v>386</v>
      </c>
      <c r="B103" s="188"/>
      <c r="C103" s="188"/>
      <c r="D103" s="188"/>
      <c r="E103" s="188"/>
      <c r="F103" s="188"/>
      <c r="G103" s="16">
        <v>95</v>
      </c>
      <c r="H103" s="34">
        <f>SUM(H104:H114)</f>
        <v>262939031.61000001</v>
      </c>
      <c r="I103" s="34">
        <f>SUM(I104:I114)</f>
        <v>293686658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2652000</v>
      </c>
      <c r="I108" s="33">
        <v>5304000</v>
      </c>
    </row>
    <row r="109" spans="1:9" ht="12.75" customHeight="1" x14ac:dyDescent="0.2">
      <c r="A109" s="186" t="s">
        <v>92</v>
      </c>
      <c r="B109" s="186"/>
      <c r="C109" s="186"/>
      <c r="D109" s="186"/>
      <c r="E109" s="186"/>
      <c r="F109" s="186"/>
      <c r="G109" s="15">
        <v>101</v>
      </c>
      <c r="H109" s="33">
        <v>244943620</v>
      </c>
      <c r="I109" s="33">
        <v>274159843</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98920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757594</v>
      </c>
      <c r="I113" s="33">
        <v>739858</v>
      </c>
    </row>
    <row r="114" spans="1:9" ht="12.75" customHeight="1" x14ac:dyDescent="0.2">
      <c r="A114" s="186" t="s">
        <v>97</v>
      </c>
      <c r="B114" s="186"/>
      <c r="C114" s="186"/>
      <c r="D114" s="186"/>
      <c r="E114" s="186"/>
      <c r="F114" s="186"/>
      <c r="G114" s="15">
        <v>106</v>
      </c>
      <c r="H114" s="33">
        <v>14585817.609999999</v>
      </c>
      <c r="I114" s="33">
        <v>13384037</v>
      </c>
    </row>
    <row r="115" spans="1:9" ht="12.75" customHeight="1" x14ac:dyDescent="0.2">
      <c r="A115" s="188" t="s">
        <v>387</v>
      </c>
      <c r="B115" s="188"/>
      <c r="C115" s="188"/>
      <c r="D115" s="188"/>
      <c r="E115" s="188"/>
      <c r="F115" s="188"/>
      <c r="G115" s="16">
        <v>107</v>
      </c>
      <c r="H115" s="34">
        <f>SUM(H116:H129)</f>
        <v>52925149</v>
      </c>
      <c r="I115" s="34">
        <f>SUM(I116:I129)</f>
        <v>34128737</v>
      </c>
    </row>
    <row r="116" spans="1:9" ht="12.75" customHeight="1" x14ac:dyDescent="0.2">
      <c r="A116" s="186" t="s">
        <v>87</v>
      </c>
      <c r="B116" s="186"/>
      <c r="C116" s="186"/>
      <c r="D116" s="186"/>
      <c r="E116" s="186"/>
      <c r="F116" s="186"/>
      <c r="G116" s="15">
        <v>108</v>
      </c>
      <c r="H116" s="33">
        <v>2473024</v>
      </c>
      <c r="I116" s="33">
        <v>978212</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2755000</v>
      </c>
      <c r="I120" s="33">
        <v>0</v>
      </c>
    </row>
    <row r="121" spans="1:9" ht="12.75" customHeight="1" x14ac:dyDescent="0.2">
      <c r="A121" s="186" t="s">
        <v>92</v>
      </c>
      <c r="B121" s="186"/>
      <c r="C121" s="186"/>
      <c r="D121" s="186"/>
      <c r="E121" s="186"/>
      <c r="F121" s="186"/>
      <c r="G121" s="15">
        <v>113</v>
      </c>
      <c r="H121" s="33">
        <v>19571745</v>
      </c>
      <c r="I121" s="33">
        <v>0</v>
      </c>
    </row>
    <row r="122" spans="1:9" ht="12.75" customHeight="1" x14ac:dyDescent="0.2">
      <c r="A122" s="186" t="s">
        <v>93</v>
      </c>
      <c r="B122" s="186"/>
      <c r="C122" s="186"/>
      <c r="D122" s="186"/>
      <c r="E122" s="186"/>
      <c r="F122" s="186"/>
      <c r="G122" s="15">
        <v>114</v>
      </c>
      <c r="H122" s="33">
        <v>6316558</v>
      </c>
      <c r="I122" s="33">
        <v>9014693</v>
      </c>
    </row>
    <row r="123" spans="1:9" ht="12.75" customHeight="1" x14ac:dyDescent="0.2">
      <c r="A123" s="186" t="s">
        <v>94</v>
      </c>
      <c r="B123" s="186"/>
      <c r="C123" s="186"/>
      <c r="D123" s="186"/>
      <c r="E123" s="186"/>
      <c r="F123" s="186"/>
      <c r="G123" s="15">
        <v>115</v>
      </c>
      <c r="H123" s="33">
        <v>15712213</v>
      </c>
      <c r="I123" s="33">
        <v>16652470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3459549</v>
      </c>
      <c r="I125" s="33">
        <v>3943005</v>
      </c>
    </row>
    <row r="126" spans="1:9" x14ac:dyDescent="0.2">
      <c r="A126" s="186" t="s">
        <v>99</v>
      </c>
      <c r="B126" s="186"/>
      <c r="C126" s="186"/>
      <c r="D126" s="186"/>
      <c r="E126" s="186"/>
      <c r="F126" s="186"/>
      <c r="G126" s="15">
        <v>118</v>
      </c>
      <c r="H126" s="33">
        <v>1602577</v>
      </c>
      <c r="I126" s="33">
        <v>2658896</v>
      </c>
    </row>
    <row r="127" spans="1:9" x14ac:dyDescent="0.2">
      <c r="A127" s="186" t="s">
        <v>100</v>
      </c>
      <c r="B127" s="186"/>
      <c r="C127" s="186"/>
      <c r="D127" s="186"/>
      <c r="E127" s="186"/>
      <c r="F127" s="186"/>
      <c r="G127" s="15">
        <v>119</v>
      </c>
      <c r="H127" s="33">
        <v>379675</v>
      </c>
      <c r="I127" s="33">
        <v>379676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654808</v>
      </c>
      <c r="I129" s="33">
        <v>501785</v>
      </c>
    </row>
    <row r="130" spans="1:9" ht="22.15" customHeight="1" x14ac:dyDescent="0.2">
      <c r="A130" s="203" t="s">
        <v>103</v>
      </c>
      <c r="B130" s="203"/>
      <c r="C130" s="203"/>
      <c r="D130" s="203"/>
      <c r="E130" s="203"/>
      <c r="F130" s="203"/>
      <c r="G130" s="15">
        <v>122</v>
      </c>
      <c r="H130" s="33">
        <v>23649131</v>
      </c>
      <c r="I130" s="33">
        <v>4406610</v>
      </c>
    </row>
    <row r="131" spans="1:9" x14ac:dyDescent="0.2">
      <c r="A131" s="188" t="s">
        <v>388</v>
      </c>
      <c r="B131" s="188"/>
      <c r="C131" s="188"/>
      <c r="D131" s="188"/>
      <c r="E131" s="188"/>
      <c r="F131" s="188"/>
      <c r="G131" s="16">
        <v>123</v>
      </c>
      <c r="H131" s="34">
        <f>H75+H96+H103+H115+H130</f>
        <v>1505234648.6100001</v>
      </c>
      <c r="I131" s="34">
        <f>I75+I96+I103+I115+I130</f>
        <v>1476706463</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1" zoomScaleNormal="100" zoomScaleSheetLayoutView="110" workbookViewId="0">
      <selection activeCell="K89" sqref="K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448</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237651376</v>
      </c>
      <c r="I8" s="37">
        <f>SUM(I9:I13)</f>
        <v>187680565</v>
      </c>
      <c r="J8" s="37">
        <f>SUM(J9:J13)</f>
        <v>91525915</v>
      </c>
      <c r="K8" s="37">
        <f>SUM(K9:K13)</f>
        <v>80222413</v>
      </c>
    </row>
    <row r="9" spans="1:11" x14ac:dyDescent="0.2">
      <c r="A9" s="186" t="s">
        <v>121</v>
      </c>
      <c r="B9" s="186"/>
      <c r="C9" s="186"/>
      <c r="D9" s="186"/>
      <c r="E9" s="186"/>
      <c r="F9" s="186"/>
      <c r="G9" s="15">
        <v>126</v>
      </c>
      <c r="H9" s="33">
        <v>434424</v>
      </c>
      <c r="I9" s="33">
        <v>207023</v>
      </c>
      <c r="J9" s="33">
        <v>291162</v>
      </c>
      <c r="K9" s="33">
        <v>140648</v>
      </c>
    </row>
    <row r="10" spans="1:11" x14ac:dyDescent="0.2">
      <c r="A10" s="186" t="s">
        <v>122</v>
      </c>
      <c r="B10" s="186"/>
      <c r="C10" s="186"/>
      <c r="D10" s="186"/>
      <c r="E10" s="186"/>
      <c r="F10" s="186"/>
      <c r="G10" s="15">
        <v>127</v>
      </c>
      <c r="H10" s="33">
        <v>235153249</v>
      </c>
      <c r="I10" s="33">
        <v>187229823</v>
      </c>
      <c r="J10" s="33">
        <v>87827827</v>
      </c>
      <c r="K10" s="33">
        <v>78770491</v>
      </c>
    </row>
    <row r="11" spans="1:11" x14ac:dyDescent="0.2">
      <c r="A11" s="186" t="s">
        <v>123</v>
      </c>
      <c r="B11" s="186"/>
      <c r="C11" s="186"/>
      <c r="D11" s="186"/>
      <c r="E11" s="186"/>
      <c r="F11" s="186"/>
      <c r="G11" s="15">
        <v>128</v>
      </c>
      <c r="H11" s="33">
        <v>15203</v>
      </c>
      <c r="I11" s="33">
        <v>4839</v>
      </c>
      <c r="J11" s="33">
        <v>7693</v>
      </c>
      <c r="K11" s="33">
        <v>0</v>
      </c>
    </row>
    <row r="12" spans="1:11" x14ac:dyDescent="0.2">
      <c r="A12" s="186" t="s">
        <v>124</v>
      </c>
      <c r="B12" s="186"/>
      <c r="C12" s="186"/>
      <c r="D12" s="186"/>
      <c r="E12" s="186"/>
      <c r="F12" s="186"/>
      <c r="G12" s="15">
        <v>129</v>
      </c>
      <c r="H12" s="33">
        <v>23952</v>
      </c>
      <c r="I12" s="33">
        <v>6799</v>
      </c>
      <c r="J12" s="33">
        <v>277669</v>
      </c>
      <c r="K12" s="33">
        <v>248900</v>
      </c>
    </row>
    <row r="13" spans="1:11" x14ac:dyDescent="0.2">
      <c r="A13" s="186" t="s">
        <v>125</v>
      </c>
      <c r="B13" s="186"/>
      <c r="C13" s="186"/>
      <c r="D13" s="186"/>
      <c r="E13" s="186"/>
      <c r="F13" s="186"/>
      <c r="G13" s="15">
        <v>130</v>
      </c>
      <c r="H13" s="33">
        <v>2024548</v>
      </c>
      <c r="I13" s="33">
        <v>232081</v>
      </c>
      <c r="J13" s="33">
        <v>3121564</v>
      </c>
      <c r="K13" s="33">
        <v>1062374</v>
      </c>
    </row>
    <row r="14" spans="1:11" x14ac:dyDescent="0.2">
      <c r="A14" s="222" t="s">
        <v>126</v>
      </c>
      <c r="B14" s="222"/>
      <c r="C14" s="222"/>
      <c r="D14" s="222"/>
      <c r="E14" s="222"/>
      <c r="F14" s="222"/>
      <c r="G14" s="20">
        <v>131</v>
      </c>
      <c r="H14" s="37">
        <f>H15+H16+H20+H24+H25+H26+H29+H36</f>
        <v>171573993</v>
      </c>
      <c r="I14" s="37">
        <f>I15+I16+I20+I24+I25+I26+I29+I36</f>
        <v>101008086</v>
      </c>
      <c r="J14" s="37">
        <f>J15+J16+J20+J24+J25+J26+J29+J36</f>
        <v>124055942</v>
      </c>
      <c r="K14" s="37">
        <f>K15+K16+K20+K24+K25+K26+K29+K36</f>
        <v>56848180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55595274</v>
      </c>
      <c r="I16" s="37">
        <f>SUM(I17:I19)</f>
        <v>40400544</v>
      </c>
      <c r="J16" s="37">
        <f>SUM(J17:J19)</f>
        <v>24761883</v>
      </c>
      <c r="K16" s="37">
        <f>SUM(K17:K19)</f>
        <v>19913447</v>
      </c>
    </row>
    <row r="17" spans="1:11" x14ac:dyDescent="0.2">
      <c r="A17" s="228" t="s">
        <v>128</v>
      </c>
      <c r="B17" s="228"/>
      <c r="C17" s="228"/>
      <c r="D17" s="228"/>
      <c r="E17" s="228"/>
      <c r="F17" s="228"/>
      <c r="G17" s="15">
        <v>134</v>
      </c>
      <c r="H17" s="33">
        <v>34554601</v>
      </c>
      <c r="I17" s="33">
        <v>23880015</v>
      </c>
      <c r="J17" s="33">
        <v>14694819</v>
      </c>
      <c r="K17" s="33">
        <v>12041558</v>
      </c>
    </row>
    <row r="18" spans="1:11" x14ac:dyDescent="0.2">
      <c r="A18" s="228" t="s">
        <v>129</v>
      </c>
      <c r="B18" s="228"/>
      <c r="C18" s="228"/>
      <c r="D18" s="228"/>
      <c r="E18" s="228"/>
      <c r="F18" s="228"/>
      <c r="G18" s="15">
        <v>135</v>
      </c>
      <c r="H18" s="33">
        <v>178742</v>
      </c>
      <c r="I18" s="33">
        <v>131807</v>
      </c>
      <c r="J18" s="33">
        <v>68437</v>
      </c>
      <c r="K18" s="33">
        <v>65243</v>
      </c>
    </row>
    <row r="19" spans="1:11" x14ac:dyDescent="0.2">
      <c r="A19" s="228" t="s">
        <v>130</v>
      </c>
      <c r="B19" s="228"/>
      <c r="C19" s="228"/>
      <c r="D19" s="228"/>
      <c r="E19" s="228"/>
      <c r="F19" s="228"/>
      <c r="G19" s="15">
        <v>136</v>
      </c>
      <c r="H19" s="33">
        <v>20861931</v>
      </c>
      <c r="I19" s="33">
        <v>16388722</v>
      </c>
      <c r="J19" s="33">
        <v>9998627</v>
      </c>
      <c r="K19" s="33">
        <v>7806646</v>
      </c>
    </row>
    <row r="20" spans="1:11" x14ac:dyDescent="0.2">
      <c r="A20" s="231" t="s">
        <v>131</v>
      </c>
      <c r="B20" s="231"/>
      <c r="C20" s="231"/>
      <c r="D20" s="231"/>
      <c r="E20" s="231"/>
      <c r="F20" s="231"/>
      <c r="G20" s="20">
        <v>137</v>
      </c>
      <c r="H20" s="37">
        <f>SUM(H21:H23)</f>
        <v>46305829</v>
      </c>
      <c r="I20" s="37">
        <f>SUM(I21:I23)</f>
        <v>28615688</v>
      </c>
      <c r="J20" s="37">
        <f>SUM(J21:J23)</f>
        <v>21783446</v>
      </c>
      <c r="K20" s="37">
        <f>SUM(K21:K23)</f>
        <v>12566928</v>
      </c>
    </row>
    <row r="21" spans="1:11" x14ac:dyDescent="0.2">
      <c r="A21" s="228" t="s">
        <v>109</v>
      </c>
      <c r="B21" s="228"/>
      <c r="C21" s="228"/>
      <c r="D21" s="228"/>
      <c r="E21" s="228"/>
      <c r="F21" s="228"/>
      <c r="G21" s="15">
        <v>138</v>
      </c>
      <c r="H21" s="33">
        <v>29482344</v>
      </c>
      <c r="I21" s="33">
        <v>18262912</v>
      </c>
      <c r="J21" s="33">
        <v>14194895</v>
      </c>
      <c r="K21" s="33">
        <v>9423204</v>
      </c>
    </row>
    <row r="22" spans="1:11" x14ac:dyDescent="0.2">
      <c r="A22" s="228" t="s">
        <v>110</v>
      </c>
      <c r="B22" s="228"/>
      <c r="C22" s="228"/>
      <c r="D22" s="228"/>
      <c r="E22" s="228"/>
      <c r="F22" s="228"/>
      <c r="G22" s="15">
        <v>139</v>
      </c>
      <c r="H22" s="33">
        <v>10736039</v>
      </c>
      <c r="I22" s="33">
        <v>6588752</v>
      </c>
      <c r="J22" s="33">
        <v>5047458</v>
      </c>
      <c r="K22" s="33">
        <v>1905266</v>
      </c>
    </row>
    <row r="23" spans="1:11" x14ac:dyDescent="0.2">
      <c r="A23" s="228" t="s">
        <v>111</v>
      </c>
      <c r="B23" s="228"/>
      <c r="C23" s="228"/>
      <c r="D23" s="228"/>
      <c r="E23" s="228"/>
      <c r="F23" s="228"/>
      <c r="G23" s="15">
        <v>140</v>
      </c>
      <c r="H23" s="33">
        <v>6087446</v>
      </c>
      <c r="I23" s="33">
        <v>3764024</v>
      </c>
      <c r="J23" s="33">
        <v>2541093</v>
      </c>
      <c r="K23" s="33">
        <v>1238458</v>
      </c>
    </row>
    <row r="24" spans="1:11" x14ac:dyDescent="0.2">
      <c r="A24" s="186" t="s">
        <v>112</v>
      </c>
      <c r="B24" s="186"/>
      <c r="C24" s="186"/>
      <c r="D24" s="186"/>
      <c r="E24" s="186"/>
      <c r="F24" s="186"/>
      <c r="G24" s="15">
        <v>141</v>
      </c>
      <c r="H24" s="33">
        <v>41507999</v>
      </c>
      <c r="I24" s="33">
        <v>20193011</v>
      </c>
      <c r="J24" s="33">
        <v>64664131</v>
      </c>
      <c r="K24" s="33">
        <v>22415115</v>
      </c>
    </row>
    <row r="25" spans="1:11" x14ac:dyDescent="0.2">
      <c r="A25" s="186" t="s">
        <v>113</v>
      </c>
      <c r="B25" s="186"/>
      <c r="C25" s="186"/>
      <c r="D25" s="186"/>
      <c r="E25" s="186"/>
      <c r="F25" s="186"/>
      <c r="G25" s="15">
        <v>142</v>
      </c>
      <c r="H25" s="33">
        <v>24327672</v>
      </c>
      <c r="I25" s="33">
        <v>11715662</v>
      </c>
      <c r="J25" s="33">
        <v>12008013</v>
      </c>
      <c r="K25" s="33">
        <v>1870884</v>
      </c>
    </row>
    <row r="26" spans="1:11" x14ac:dyDescent="0.2">
      <c r="A26" s="231" t="s">
        <v>132</v>
      </c>
      <c r="B26" s="231"/>
      <c r="C26" s="231"/>
      <c r="D26" s="231"/>
      <c r="E26" s="231"/>
      <c r="F26" s="231"/>
      <c r="G26" s="20">
        <v>143</v>
      </c>
      <c r="H26" s="37">
        <f>H27+H28</f>
        <v>0</v>
      </c>
      <c r="I26" s="37">
        <f>I27+I28</f>
        <v>0</v>
      </c>
      <c r="J26" s="37">
        <f>J27+J28</f>
        <v>93837</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93837</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3837219</v>
      </c>
      <c r="I36" s="33">
        <v>83181</v>
      </c>
      <c r="J36" s="33">
        <v>744632</v>
      </c>
      <c r="K36" s="33">
        <v>81806</v>
      </c>
    </row>
    <row r="37" spans="1:11" x14ac:dyDescent="0.2">
      <c r="A37" s="222" t="s">
        <v>142</v>
      </c>
      <c r="B37" s="222"/>
      <c r="C37" s="222"/>
      <c r="D37" s="222"/>
      <c r="E37" s="222"/>
      <c r="F37" s="222"/>
      <c r="G37" s="20">
        <v>154</v>
      </c>
      <c r="H37" s="37">
        <f>SUM(H38:H47)</f>
        <v>636059</v>
      </c>
      <c r="I37" s="37">
        <f>SUM(I38:I47)</f>
        <v>119432</v>
      </c>
      <c r="J37" s="37">
        <f>SUM(J38:J47)</f>
        <v>1353574</v>
      </c>
      <c r="K37" s="37">
        <f>SUM(K38:K47)</f>
        <v>1329880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11137</v>
      </c>
      <c r="I44" s="33">
        <v>226</v>
      </c>
      <c r="J44" s="33">
        <v>5172</v>
      </c>
      <c r="K44" s="33">
        <v>75</v>
      </c>
    </row>
    <row r="45" spans="1:11" x14ac:dyDescent="0.2">
      <c r="A45" s="186" t="s">
        <v>150</v>
      </c>
      <c r="B45" s="186"/>
      <c r="C45" s="186"/>
      <c r="D45" s="186"/>
      <c r="E45" s="186"/>
      <c r="F45" s="186"/>
      <c r="G45" s="15">
        <v>162</v>
      </c>
      <c r="H45" s="33">
        <v>373431</v>
      </c>
      <c r="I45" s="33">
        <v>112043</v>
      </c>
      <c r="J45" s="33">
        <v>137715</v>
      </c>
      <c r="K45" s="33">
        <v>339927</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251491</v>
      </c>
      <c r="I47" s="33">
        <v>7163</v>
      </c>
      <c r="J47" s="33">
        <v>1210687</v>
      </c>
      <c r="K47" s="33">
        <v>989878</v>
      </c>
    </row>
    <row r="48" spans="1:11" x14ac:dyDescent="0.2">
      <c r="A48" s="222" t="s">
        <v>153</v>
      </c>
      <c r="B48" s="222"/>
      <c r="C48" s="222"/>
      <c r="D48" s="222"/>
      <c r="E48" s="222"/>
      <c r="F48" s="222"/>
      <c r="G48" s="20">
        <v>165</v>
      </c>
      <c r="H48" s="37">
        <f>SUM(H49:H55)</f>
        <v>4423481</v>
      </c>
      <c r="I48" s="37">
        <f>SUM(I49:I55)</f>
        <v>1127122</v>
      </c>
      <c r="J48" s="37">
        <f>SUM(J49:J55)</f>
        <v>8508845</v>
      </c>
      <c r="K48" s="37">
        <f>SUM(K49:K55)</f>
        <v>2295048</v>
      </c>
    </row>
    <row r="49" spans="1:11" ht="25.15" customHeight="1" x14ac:dyDescent="0.2">
      <c r="A49" s="186" t="s">
        <v>154</v>
      </c>
      <c r="B49" s="186"/>
      <c r="C49" s="186"/>
      <c r="D49" s="186"/>
      <c r="E49" s="186"/>
      <c r="F49" s="186"/>
      <c r="G49" s="15">
        <v>166</v>
      </c>
      <c r="H49" s="33">
        <v>186986</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4139960</v>
      </c>
      <c r="I51" s="33">
        <v>967455</v>
      </c>
      <c r="J51" s="33">
        <v>3924014</v>
      </c>
      <c r="K51" s="33">
        <v>1347462</v>
      </c>
    </row>
    <row r="52" spans="1:11" x14ac:dyDescent="0.2">
      <c r="A52" s="223" t="s">
        <v>157</v>
      </c>
      <c r="B52" s="223"/>
      <c r="C52" s="223"/>
      <c r="D52" s="223"/>
      <c r="E52" s="223"/>
      <c r="F52" s="223"/>
      <c r="G52" s="15">
        <v>169</v>
      </c>
      <c r="H52" s="33">
        <v>0</v>
      </c>
      <c r="I52" s="33">
        <v>111977</v>
      </c>
      <c r="J52" s="33">
        <v>3464341</v>
      </c>
      <c r="K52" s="33">
        <v>38216</v>
      </c>
    </row>
    <row r="53" spans="1:11" x14ac:dyDescent="0.2">
      <c r="A53" s="223" t="s">
        <v>158</v>
      </c>
      <c r="B53" s="223"/>
      <c r="C53" s="223"/>
      <c r="D53" s="223"/>
      <c r="E53" s="223"/>
      <c r="F53" s="223"/>
      <c r="G53" s="15">
        <v>170</v>
      </c>
      <c r="H53" s="33">
        <v>0</v>
      </c>
      <c r="I53" s="33">
        <v>0</v>
      </c>
      <c r="J53" s="33">
        <v>1010976</v>
      </c>
      <c r="K53" s="33">
        <v>886859</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96535</v>
      </c>
      <c r="I55" s="33">
        <v>47690</v>
      </c>
      <c r="J55" s="33">
        <v>109514</v>
      </c>
      <c r="K55" s="33">
        <v>22511</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238287435</v>
      </c>
      <c r="I60" s="37">
        <f t="shared" ref="I60:K60" si="0">I8+I37+I56+I57</f>
        <v>187799997</v>
      </c>
      <c r="J60" s="37">
        <f t="shared" si="0"/>
        <v>92879489</v>
      </c>
      <c r="K60" s="37">
        <f t="shared" si="0"/>
        <v>81552293</v>
      </c>
    </row>
    <row r="61" spans="1:11" x14ac:dyDescent="0.2">
      <c r="A61" s="222" t="s">
        <v>166</v>
      </c>
      <c r="B61" s="222"/>
      <c r="C61" s="222"/>
      <c r="D61" s="222"/>
      <c r="E61" s="222"/>
      <c r="F61" s="222"/>
      <c r="G61" s="20">
        <v>178</v>
      </c>
      <c r="H61" s="37">
        <f>H14+H48+H58+H59</f>
        <v>175997474</v>
      </c>
      <c r="I61" s="37">
        <f t="shared" ref="I61:K61" si="1">I14+I48+I58+I59</f>
        <v>102135208</v>
      </c>
      <c r="J61" s="37">
        <f t="shared" si="1"/>
        <v>132564787</v>
      </c>
      <c r="K61" s="37">
        <f t="shared" si="1"/>
        <v>59143228</v>
      </c>
    </row>
    <row r="62" spans="1:11" x14ac:dyDescent="0.2">
      <c r="A62" s="222" t="s">
        <v>167</v>
      </c>
      <c r="B62" s="222"/>
      <c r="C62" s="222"/>
      <c r="D62" s="222"/>
      <c r="E62" s="222"/>
      <c r="F62" s="222"/>
      <c r="G62" s="20">
        <v>179</v>
      </c>
      <c r="H62" s="37">
        <f>H60-H61</f>
        <v>62289961</v>
      </c>
      <c r="I62" s="37">
        <f t="shared" ref="I62:K62" si="2">I60-I61</f>
        <v>85664789</v>
      </c>
      <c r="J62" s="37">
        <f t="shared" si="2"/>
        <v>-39685298</v>
      </c>
      <c r="K62" s="37">
        <f t="shared" si="2"/>
        <v>22409065</v>
      </c>
    </row>
    <row r="63" spans="1:11" x14ac:dyDescent="0.2">
      <c r="A63" s="209" t="s">
        <v>168</v>
      </c>
      <c r="B63" s="209"/>
      <c r="C63" s="209"/>
      <c r="D63" s="209"/>
      <c r="E63" s="209"/>
      <c r="F63" s="209"/>
      <c r="G63" s="20">
        <v>180</v>
      </c>
      <c r="H63" s="37">
        <f>+IF((H60-H61)&gt;0,(H60-H61),0)</f>
        <v>62289961</v>
      </c>
      <c r="I63" s="37">
        <f t="shared" ref="I63:K63" si="3">+IF((I60-I61)&gt;0,(I60-I61),0)</f>
        <v>85664789</v>
      </c>
      <c r="J63" s="37">
        <f t="shared" si="3"/>
        <v>0</v>
      </c>
      <c r="K63" s="37">
        <f t="shared" si="3"/>
        <v>22409065</v>
      </c>
    </row>
    <row r="64" spans="1:11" x14ac:dyDescent="0.2">
      <c r="A64" s="209" t="s">
        <v>169</v>
      </c>
      <c r="B64" s="209"/>
      <c r="C64" s="209"/>
      <c r="D64" s="209"/>
      <c r="E64" s="209"/>
      <c r="F64" s="209"/>
      <c r="G64" s="20">
        <v>181</v>
      </c>
      <c r="H64" s="37">
        <f>+IF((H60-H61)&lt;0,(H60-H61),0)</f>
        <v>0</v>
      </c>
      <c r="I64" s="37">
        <f t="shared" ref="I64:K64" si="4">+IF((I60-I61)&lt;0,(I60-I61),0)</f>
        <v>0</v>
      </c>
      <c r="J64" s="37">
        <f t="shared" si="4"/>
        <v>-39685298</v>
      </c>
      <c r="K64" s="37">
        <f t="shared" si="4"/>
        <v>0</v>
      </c>
    </row>
    <row r="65" spans="1:11" x14ac:dyDescent="0.2">
      <c r="A65" s="224" t="s">
        <v>115</v>
      </c>
      <c r="B65" s="224"/>
      <c r="C65" s="224"/>
      <c r="D65" s="224"/>
      <c r="E65" s="224"/>
      <c r="F65" s="224"/>
      <c r="G65" s="15">
        <v>182</v>
      </c>
      <c r="H65" s="33">
        <v>0</v>
      </c>
      <c r="I65" s="33">
        <v>0</v>
      </c>
      <c r="J65" s="33">
        <v>-18673739</v>
      </c>
      <c r="K65" s="33">
        <v>11200433</v>
      </c>
    </row>
    <row r="66" spans="1:11" x14ac:dyDescent="0.2">
      <c r="A66" s="222" t="s">
        <v>170</v>
      </c>
      <c r="B66" s="222"/>
      <c r="C66" s="222"/>
      <c r="D66" s="222"/>
      <c r="E66" s="222"/>
      <c r="F66" s="222"/>
      <c r="G66" s="20">
        <v>183</v>
      </c>
      <c r="H66" s="37">
        <f>H62-H65</f>
        <v>62289961</v>
      </c>
      <c r="I66" s="37">
        <f t="shared" ref="I66:K66" si="5">I62-I65</f>
        <v>85664789</v>
      </c>
      <c r="J66" s="37">
        <f t="shared" si="5"/>
        <v>-21011559</v>
      </c>
      <c r="K66" s="37">
        <f t="shared" si="5"/>
        <v>11208632</v>
      </c>
    </row>
    <row r="67" spans="1:11" x14ac:dyDescent="0.2">
      <c r="A67" s="209" t="s">
        <v>171</v>
      </c>
      <c r="B67" s="209"/>
      <c r="C67" s="209"/>
      <c r="D67" s="209"/>
      <c r="E67" s="209"/>
      <c r="F67" s="209"/>
      <c r="G67" s="20">
        <v>184</v>
      </c>
      <c r="H67" s="37">
        <f>+IF((H62-H65)&gt;0,(H62-H65),0)</f>
        <v>62289961</v>
      </c>
      <c r="I67" s="37">
        <f t="shared" ref="I67:K67" si="6">+IF((I62-I65)&gt;0,(I62-I65),0)</f>
        <v>85664789</v>
      </c>
      <c r="J67" s="37">
        <f t="shared" si="6"/>
        <v>0</v>
      </c>
      <c r="K67" s="37">
        <f t="shared" si="6"/>
        <v>11208632</v>
      </c>
    </row>
    <row r="68" spans="1:11" x14ac:dyDescent="0.2">
      <c r="A68" s="209" t="s">
        <v>172</v>
      </c>
      <c r="B68" s="209"/>
      <c r="C68" s="209"/>
      <c r="D68" s="209"/>
      <c r="E68" s="209"/>
      <c r="F68" s="209"/>
      <c r="G68" s="20">
        <v>185</v>
      </c>
      <c r="H68" s="37">
        <f>+IF((H62-H65)&lt;0,(H62-H65),0)</f>
        <v>0</v>
      </c>
      <c r="I68" s="37">
        <f t="shared" ref="I68:K68" si="7">+IF((I62-I65)&lt;0,(I62-I65),0)</f>
        <v>0</v>
      </c>
      <c r="J68" s="37">
        <f t="shared" si="7"/>
        <v>-21011559</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62289961</v>
      </c>
      <c r="I89" s="40">
        <v>85664789</v>
      </c>
      <c r="J89" s="40">
        <v>-21011559</v>
      </c>
      <c r="K89" s="40">
        <v>11208632</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62289961</v>
      </c>
      <c r="I101" s="39">
        <f>I89+I100</f>
        <v>85664789</v>
      </c>
      <c r="J101" s="39">
        <f>J89+J100</f>
        <v>-21011559</v>
      </c>
      <c r="K101" s="39">
        <f>K89+K100</f>
        <v>11208632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8" zoomScale="89" zoomScaleNormal="100" zoomScaleSheetLayoutView="89"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449</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446</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62289961</v>
      </c>
      <c r="I8" s="43">
        <v>-39685298</v>
      </c>
    </row>
    <row r="9" spans="1:9" ht="12.75" customHeight="1" x14ac:dyDescent="0.2">
      <c r="A9" s="247" t="s">
        <v>211</v>
      </c>
      <c r="B9" s="248"/>
      <c r="C9" s="248"/>
      <c r="D9" s="248"/>
      <c r="E9" s="248"/>
      <c r="F9" s="249"/>
      <c r="G9" s="25">
        <v>2</v>
      </c>
      <c r="H9" s="44">
        <f>H10+H11+H12+H13+H14+H15+H16+H17</f>
        <v>43988844</v>
      </c>
      <c r="I9" s="44">
        <f>I10+I11+I12+I13+I14+I15+I16+I17</f>
        <v>71804292</v>
      </c>
    </row>
    <row r="10" spans="1:9" ht="12.75" customHeight="1" x14ac:dyDescent="0.2">
      <c r="A10" s="239" t="s">
        <v>212</v>
      </c>
      <c r="B10" s="240"/>
      <c r="C10" s="240"/>
      <c r="D10" s="240"/>
      <c r="E10" s="240"/>
      <c r="F10" s="241"/>
      <c r="G10" s="26">
        <v>3</v>
      </c>
      <c r="H10" s="45">
        <v>41507999</v>
      </c>
      <c r="I10" s="45">
        <v>64664131</v>
      </c>
    </row>
    <row r="11" spans="1:9" ht="22.15" customHeight="1" x14ac:dyDescent="0.2">
      <c r="A11" s="239" t="s">
        <v>213</v>
      </c>
      <c r="B11" s="240"/>
      <c r="C11" s="240"/>
      <c r="D11" s="240"/>
      <c r="E11" s="240"/>
      <c r="F11" s="241"/>
      <c r="G11" s="26">
        <v>4</v>
      </c>
      <c r="H11" s="45">
        <v>-44587</v>
      </c>
      <c r="I11" s="45">
        <v>434002</v>
      </c>
    </row>
    <row r="12" spans="1:9" ht="23.45" customHeight="1" x14ac:dyDescent="0.2">
      <c r="A12" s="239" t="s">
        <v>214</v>
      </c>
      <c r="B12" s="240"/>
      <c r="C12" s="240"/>
      <c r="D12" s="240"/>
      <c r="E12" s="240"/>
      <c r="F12" s="241"/>
      <c r="G12" s="26">
        <v>5</v>
      </c>
      <c r="H12" s="45">
        <v>-12500</v>
      </c>
      <c r="I12" s="45">
        <v>0</v>
      </c>
    </row>
    <row r="13" spans="1:9" ht="12.75" customHeight="1" x14ac:dyDescent="0.2">
      <c r="A13" s="239" t="s">
        <v>215</v>
      </c>
      <c r="B13" s="240"/>
      <c r="C13" s="240"/>
      <c r="D13" s="240"/>
      <c r="E13" s="240"/>
      <c r="F13" s="241"/>
      <c r="G13" s="26">
        <v>6</v>
      </c>
      <c r="H13" s="45">
        <v>-255463</v>
      </c>
      <c r="I13" s="45">
        <v>-5172</v>
      </c>
    </row>
    <row r="14" spans="1:9" ht="12.75" customHeight="1" x14ac:dyDescent="0.2">
      <c r="A14" s="239" t="s">
        <v>216</v>
      </c>
      <c r="B14" s="240"/>
      <c r="C14" s="240"/>
      <c r="D14" s="240"/>
      <c r="E14" s="240"/>
      <c r="F14" s="241"/>
      <c r="G14" s="26">
        <v>7</v>
      </c>
      <c r="H14" s="45">
        <v>4317931</v>
      </c>
      <c r="I14" s="45">
        <v>3917199</v>
      </c>
    </row>
    <row r="15" spans="1:9" ht="12.75" customHeight="1" x14ac:dyDescent="0.2">
      <c r="A15" s="239" t="s">
        <v>217</v>
      </c>
      <c r="B15" s="240"/>
      <c r="C15" s="240"/>
      <c r="D15" s="240"/>
      <c r="E15" s="240"/>
      <c r="F15" s="241"/>
      <c r="G15" s="26">
        <v>8</v>
      </c>
      <c r="H15" s="45">
        <v>-1106236</v>
      </c>
      <c r="I15" s="45">
        <v>-797057</v>
      </c>
    </row>
    <row r="16" spans="1:9" ht="12.75" customHeight="1" x14ac:dyDescent="0.2">
      <c r="A16" s="239" t="s">
        <v>218</v>
      </c>
      <c r="B16" s="240"/>
      <c r="C16" s="240"/>
      <c r="D16" s="240"/>
      <c r="E16" s="240"/>
      <c r="F16" s="241"/>
      <c r="G16" s="26">
        <v>9</v>
      </c>
      <c r="H16" s="45">
        <v>-418300</v>
      </c>
      <c r="I16" s="45">
        <v>3550486</v>
      </c>
    </row>
    <row r="17" spans="1:9" ht="25.15" customHeight="1" x14ac:dyDescent="0.2">
      <c r="A17" s="239" t="s">
        <v>219</v>
      </c>
      <c r="B17" s="240"/>
      <c r="C17" s="240"/>
      <c r="D17" s="240"/>
      <c r="E17" s="240"/>
      <c r="F17" s="241"/>
      <c r="G17" s="26">
        <v>10</v>
      </c>
      <c r="H17" s="45">
        <v>0</v>
      </c>
      <c r="I17" s="45">
        <v>40703</v>
      </c>
    </row>
    <row r="18" spans="1:9" ht="28.15" customHeight="1" x14ac:dyDescent="0.2">
      <c r="A18" s="244" t="s">
        <v>390</v>
      </c>
      <c r="B18" s="245"/>
      <c r="C18" s="245"/>
      <c r="D18" s="245"/>
      <c r="E18" s="245"/>
      <c r="F18" s="246"/>
      <c r="G18" s="25">
        <v>11</v>
      </c>
      <c r="H18" s="44">
        <f>H8+H9</f>
        <v>106278805</v>
      </c>
      <c r="I18" s="44">
        <f>I8+I9</f>
        <v>32118994</v>
      </c>
    </row>
    <row r="19" spans="1:9" ht="12.75" customHeight="1" x14ac:dyDescent="0.2">
      <c r="A19" s="247" t="s">
        <v>220</v>
      </c>
      <c r="B19" s="248"/>
      <c r="C19" s="248"/>
      <c r="D19" s="248"/>
      <c r="E19" s="248"/>
      <c r="F19" s="249"/>
      <c r="G19" s="25">
        <v>12</v>
      </c>
      <c r="H19" s="44">
        <f>H20+H21+H22+H23</f>
        <v>70044206</v>
      </c>
      <c r="I19" s="44">
        <f>I20+I21+I22+I23</f>
        <v>-18045573</v>
      </c>
    </row>
    <row r="20" spans="1:9" ht="12.75" customHeight="1" x14ac:dyDescent="0.2">
      <c r="A20" s="239" t="s">
        <v>221</v>
      </c>
      <c r="B20" s="240"/>
      <c r="C20" s="240"/>
      <c r="D20" s="240"/>
      <c r="E20" s="240"/>
      <c r="F20" s="241"/>
      <c r="G20" s="26">
        <v>13</v>
      </c>
      <c r="H20" s="45">
        <v>39714015</v>
      </c>
      <c r="I20" s="45">
        <v>-25753564</v>
      </c>
    </row>
    <row r="21" spans="1:9" ht="12.75" customHeight="1" x14ac:dyDescent="0.2">
      <c r="A21" s="239" t="s">
        <v>222</v>
      </c>
      <c r="B21" s="240"/>
      <c r="C21" s="240"/>
      <c r="D21" s="240"/>
      <c r="E21" s="240"/>
      <c r="F21" s="241"/>
      <c r="G21" s="26">
        <v>14</v>
      </c>
      <c r="H21" s="45">
        <v>38392787</v>
      </c>
      <c r="I21" s="45">
        <v>-5600467</v>
      </c>
    </row>
    <row r="22" spans="1:9" ht="12.75" customHeight="1" x14ac:dyDescent="0.2">
      <c r="A22" s="239" t="s">
        <v>223</v>
      </c>
      <c r="B22" s="240"/>
      <c r="C22" s="240"/>
      <c r="D22" s="240"/>
      <c r="E22" s="240"/>
      <c r="F22" s="241"/>
      <c r="G22" s="26">
        <v>15</v>
      </c>
      <c r="H22" s="45">
        <v>-1340239</v>
      </c>
      <c r="I22" s="45">
        <v>-276614</v>
      </c>
    </row>
    <row r="23" spans="1:9" ht="12.75" customHeight="1" x14ac:dyDescent="0.2">
      <c r="A23" s="239" t="s">
        <v>224</v>
      </c>
      <c r="B23" s="240"/>
      <c r="C23" s="240"/>
      <c r="D23" s="240"/>
      <c r="E23" s="240"/>
      <c r="F23" s="241"/>
      <c r="G23" s="26">
        <v>16</v>
      </c>
      <c r="H23" s="45">
        <v>-6722357</v>
      </c>
      <c r="I23" s="45">
        <v>13585072</v>
      </c>
    </row>
    <row r="24" spans="1:9" ht="12.75" customHeight="1" x14ac:dyDescent="0.2">
      <c r="A24" s="244" t="s">
        <v>225</v>
      </c>
      <c r="B24" s="245"/>
      <c r="C24" s="245"/>
      <c r="D24" s="245"/>
      <c r="E24" s="245"/>
      <c r="F24" s="246"/>
      <c r="G24" s="25">
        <v>17</v>
      </c>
      <c r="H24" s="44">
        <f>H18+H19</f>
        <v>176323011</v>
      </c>
      <c r="I24" s="44">
        <f>I18+I19</f>
        <v>14073421</v>
      </c>
    </row>
    <row r="25" spans="1:9" ht="12.75" customHeight="1" x14ac:dyDescent="0.2">
      <c r="A25" s="235" t="s">
        <v>226</v>
      </c>
      <c r="B25" s="236"/>
      <c r="C25" s="236"/>
      <c r="D25" s="236"/>
      <c r="E25" s="236"/>
      <c r="F25" s="237"/>
      <c r="G25" s="26">
        <v>18</v>
      </c>
      <c r="H25" s="45">
        <v>-3199849</v>
      </c>
      <c r="I25" s="45">
        <v>-4153957</v>
      </c>
    </row>
    <row r="26" spans="1:9" ht="12.75" customHeight="1" x14ac:dyDescent="0.2">
      <c r="A26" s="235" t="s">
        <v>227</v>
      </c>
      <c r="B26" s="236"/>
      <c r="C26" s="236"/>
      <c r="D26" s="236"/>
      <c r="E26" s="236"/>
      <c r="F26" s="237"/>
      <c r="G26" s="26">
        <v>19</v>
      </c>
      <c r="H26" s="45">
        <v>-3780630</v>
      </c>
      <c r="I26" s="45">
        <v>682617</v>
      </c>
    </row>
    <row r="27" spans="1:9" ht="25.9" customHeight="1" x14ac:dyDescent="0.2">
      <c r="A27" s="262" t="s">
        <v>228</v>
      </c>
      <c r="B27" s="263"/>
      <c r="C27" s="263"/>
      <c r="D27" s="263"/>
      <c r="E27" s="263"/>
      <c r="F27" s="264"/>
      <c r="G27" s="27">
        <v>20</v>
      </c>
      <c r="H27" s="46">
        <f>H24+H25+H26</f>
        <v>169342532</v>
      </c>
      <c r="I27" s="46">
        <f>I24+I25+I26</f>
        <v>10602081</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44587</v>
      </c>
      <c r="I29" s="47">
        <v>38572</v>
      </c>
    </row>
    <row r="30" spans="1:9" ht="12.75" customHeight="1" x14ac:dyDescent="0.2">
      <c r="A30" s="235" t="s">
        <v>231</v>
      </c>
      <c r="B30" s="236"/>
      <c r="C30" s="236"/>
      <c r="D30" s="236"/>
      <c r="E30" s="236"/>
      <c r="F30" s="237"/>
      <c r="G30" s="26">
        <v>22</v>
      </c>
      <c r="H30" s="48">
        <v>39600</v>
      </c>
      <c r="I30" s="48">
        <v>0</v>
      </c>
    </row>
    <row r="31" spans="1:9" ht="12.75" customHeight="1" x14ac:dyDescent="0.2">
      <c r="A31" s="235" t="s">
        <v>232</v>
      </c>
      <c r="B31" s="236"/>
      <c r="C31" s="236"/>
      <c r="D31" s="236"/>
      <c r="E31" s="236"/>
      <c r="F31" s="237"/>
      <c r="G31" s="26">
        <v>23</v>
      </c>
      <c r="H31" s="48">
        <v>11137</v>
      </c>
      <c r="I31" s="48">
        <v>5172</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31250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95324</v>
      </c>
      <c r="I35" s="49">
        <f>I29+I30+I31+I32+I33+I34</f>
        <v>74994</v>
      </c>
    </row>
    <row r="36" spans="1:9" ht="22.9" customHeight="1" x14ac:dyDescent="0.2">
      <c r="A36" s="235" t="s">
        <v>237</v>
      </c>
      <c r="B36" s="236"/>
      <c r="C36" s="236"/>
      <c r="D36" s="236"/>
      <c r="E36" s="236"/>
      <c r="F36" s="237"/>
      <c r="G36" s="26">
        <v>28</v>
      </c>
      <c r="H36" s="48">
        <v>-474309941</v>
      </c>
      <c r="I36" s="48">
        <v>-128822246</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-474309941</v>
      </c>
      <c r="I41" s="49">
        <f>I36+I37+I38+I39+I40</f>
        <v>-128822246</v>
      </c>
    </row>
    <row r="42" spans="1:9" ht="29.45" customHeight="1" x14ac:dyDescent="0.2">
      <c r="A42" s="262" t="s">
        <v>243</v>
      </c>
      <c r="B42" s="263"/>
      <c r="C42" s="263"/>
      <c r="D42" s="263"/>
      <c r="E42" s="263"/>
      <c r="F42" s="264"/>
      <c r="G42" s="27">
        <v>34</v>
      </c>
      <c r="H42" s="50">
        <f>H35+H41</f>
        <v>-474214617</v>
      </c>
      <c r="I42" s="50">
        <f>I35+I41</f>
        <v>-128747252</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160796515</v>
      </c>
      <c r="I46" s="48">
        <v>6882279</v>
      </c>
    </row>
    <row r="47" spans="1:9" ht="12.75" customHeight="1" x14ac:dyDescent="0.2">
      <c r="A47" s="235" t="s">
        <v>248</v>
      </c>
      <c r="B47" s="236"/>
      <c r="C47" s="236"/>
      <c r="D47" s="236"/>
      <c r="E47" s="236"/>
      <c r="F47" s="237"/>
      <c r="G47" s="26">
        <v>38</v>
      </c>
      <c r="H47" s="48">
        <v>300089832</v>
      </c>
      <c r="I47" s="48">
        <v>0</v>
      </c>
    </row>
    <row r="48" spans="1:9" ht="22.15" customHeight="1" x14ac:dyDescent="0.2">
      <c r="A48" s="244" t="s">
        <v>249</v>
      </c>
      <c r="B48" s="245"/>
      <c r="C48" s="245"/>
      <c r="D48" s="245"/>
      <c r="E48" s="245"/>
      <c r="F48" s="246"/>
      <c r="G48" s="25">
        <v>39</v>
      </c>
      <c r="H48" s="49">
        <f>H44+H45+H46+H47</f>
        <v>460886347</v>
      </c>
      <c r="I48" s="49">
        <f>I44+I45+I46+I47</f>
        <v>6882279</v>
      </c>
    </row>
    <row r="49" spans="1:9" ht="24.6" customHeight="1" x14ac:dyDescent="0.2">
      <c r="A49" s="235" t="s">
        <v>389</v>
      </c>
      <c r="B49" s="236"/>
      <c r="C49" s="236"/>
      <c r="D49" s="236"/>
      <c r="E49" s="236"/>
      <c r="F49" s="237"/>
      <c r="G49" s="26">
        <v>40</v>
      </c>
      <c r="H49" s="48">
        <v>-87967300</v>
      </c>
      <c r="I49" s="48">
        <v>-103000</v>
      </c>
    </row>
    <row r="50" spans="1:9" ht="12.75" customHeight="1" x14ac:dyDescent="0.2">
      <c r="A50" s="235" t="s">
        <v>250</v>
      </c>
      <c r="B50" s="236"/>
      <c r="C50" s="236"/>
      <c r="D50" s="236"/>
      <c r="E50" s="236"/>
      <c r="F50" s="237"/>
      <c r="G50" s="26">
        <v>41</v>
      </c>
      <c r="H50" s="48">
        <v>-10670775</v>
      </c>
      <c r="I50" s="48">
        <v>0</v>
      </c>
    </row>
    <row r="51" spans="1:9" ht="12.75" customHeight="1" x14ac:dyDescent="0.2">
      <c r="A51" s="235" t="s">
        <v>251</v>
      </c>
      <c r="B51" s="236"/>
      <c r="C51" s="236"/>
      <c r="D51" s="236"/>
      <c r="E51" s="236"/>
      <c r="F51" s="237"/>
      <c r="G51" s="26">
        <v>42</v>
      </c>
      <c r="H51" s="48">
        <v>0</v>
      </c>
      <c r="I51" s="48">
        <v>-38895</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-98638075</v>
      </c>
      <c r="I54" s="49">
        <f>I49+I50+I51+I52+I53</f>
        <v>-141895</v>
      </c>
    </row>
    <row r="55" spans="1:9" ht="29.45" customHeight="1" x14ac:dyDescent="0.2">
      <c r="A55" s="265" t="s">
        <v>255</v>
      </c>
      <c r="B55" s="266"/>
      <c r="C55" s="266"/>
      <c r="D55" s="266"/>
      <c r="E55" s="266"/>
      <c r="F55" s="267"/>
      <c r="G55" s="25">
        <v>46</v>
      </c>
      <c r="H55" s="49">
        <f>H48+H54</f>
        <v>362248272</v>
      </c>
      <c r="I55" s="49">
        <f>I48+I54</f>
        <v>6740384</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57376187</v>
      </c>
      <c r="I57" s="49">
        <f>I27+I42+I55+I56</f>
        <v>-111404787</v>
      </c>
    </row>
    <row r="58" spans="1:9" x14ac:dyDescent="0.2">
      <c r="A58" s="268" t="s">
        <v>258</v>
      </c>
      <c r="B58" s="269"/>
      <c r="C58" s="269"/>
      <c r="D58" s="269"/>
      <c r="E58" s="269"/>
      <c r="F58" s="270"/>
      <c r="G58" s="26">
        <v>49</v>
      </c>
      <c r="H58" s="48">
        <v>38277875</v>
      </c>
      <c r="I58" s="48">
        <v>297114107</v>
      </c>
    </row>
    <row r="59" spans="1:9" ht="31.15" customHeight="1" x14ac:dyDescent="0.2">
      <c r="A59" s="262" t="s">
        <v>259</v>
      </c>
      <c r="B59" s="263"/>
      <c r="C59" s="263"/>
      <c r="D59" s="263"/>
      <c r="E59" s="263"/>
      <c r="F59" s="264"/>
      <c r="G59" s="27">
        <v>50</v>
      </c>
      <c r="H59" s="50">
        <f>H57+H58</f>
        <v>95654062</v>
      </c>
      <c r="I59" s="50">
        <f>I57+I58</f>
        <v>185709320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28" zoomScale="80" zoomScaleNormal="100" zoomScaleSheetLayoutView="80" workbookViewId="0">
      <selection activeCell="T35" sqref="T3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44104</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254342000</v>
      </c>
      <c r="I7" s="65">
        <v>0</v>
      </c>
      <c r="J7" s="65">
        <v>26953189</v>
      </c>
      <c r="K7" s="65">
        <v>0</v>
      </c>
      <c r="L7" s="65">
        <v>0</v>
      </c>
      <c r="M7" s="65">
        <v>0</v>
      </c>
      <c r="N7" s="65">
        <v>0</v>
      </c>
      <c r="O7" s="65">
        <v>0</v>
      </c>
      <c r="P7" s="65">
        <v>0</v>
      </c>
      <c r="Q7" s="65">
        <v>0</v>
      </c>
      <c r="R7" s="65">
        <v>0</v>
      </c>
      <c r="S7" s="65">
        <v>64675271</v>
      </c>
      <c r="T7" s="65">
        <v>18845574</v>
      </c>
      <c r="U7" s="66">
        <f>H7+I7+J7+K7-L7+M7+N7+O7+P7+Q7+R7+S7+T7</f>
        <v>364816034</v>
      </c>
      <c r="V7" s="65">
        <v>0</v>
      </c>
      <c r="W7" s="66">
        <f>U7+V7</f>
        <v>364816034</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64675271</v>
      </c>
      <c r="T10" s="66">
        <f t="shared" si="2"/>
        <v>18845574</v>
      </c>
      <c r="U10" s="66">
        <f t="shared" si="2"/>
        <v>364816034</v>
      </c>
      <c r="V10" s="66">
        <f t="shared" si="2"/>
        <v>0</v>
      </c>
      <c r="W10" s="66">
        <f t="shared" si="2"/>
        <v>364816034</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59139449</v>
      </c>
      <c r="U11" s="66">
        <f>H11+I11+J11+K11-L11+M11+N11+O11+P11+Q11+R11+S11+T11</f>
        <v>59139449</v>
      </c>
      <c r="V11" s="65">
        <v>0</v>
      </c>
      <c r="W11" s="66">
        <f t="shared" ref="W11:W28" si="3">U11+V11</f>
        <v>59139449</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572326557</v>
      </c>
      <c r="I21" s="65">
        <v>0</v>
      </c>
      <c r="J21" s="65">
        <v>0</v>
      </c>
      <c r="K21" s="65">
        <v>0</v>
      </c>
      <c r="L21" s="65">
        <v>0</v>
      </c>
      <c r="M21" s="65">
        <v>0</v>
      </c>
      <c r="N21" s="65">
        <v>0</v>
      </c>
      <c r="O21" s="65">
        <v>0</v>
      </c>
      <c r="P21" s="65">
        <v>0</v>
      </c>
      <c r="Q21" s="65">
        <v>0</v>
      </c>
      <c r="R21" s="65">
        <v>0</v>
      </c>
      <c r="S21" s="65">
        <v>0</v>
      </c>
      <c r="T21" s="65">
        <v>0</v>
      </c>
      <c r="U21" s="66">
        <f t="shared" si="4"/>
        <v>572326557</v>
      </c>
      <c r="V21" s="65">
        <v>0</v>
      </c>
      <c r="W21" s="66">
        <f t="shared" si="3"/>
        <v>572326557</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40601</v>
      </c>
      <c r="M24" s="65">
        <v>0</v>
      </c>
      <c r="N24" s="65">
        <v>0</v>
      </c>
      <c r="O24" s="65">
        <v>0</v>
      </c>
      <c r="P24" s="65">
        <v>0</v>
      </c>
      <c r="Q24" s="65">
        <v>0</v>
      </c>
      <c r="R24" s="65">
        <v>0</v>
      </c>
      <c r="S24" s="65">
        <v>0</v>
      </c>
      <c r="T24" s="65">
        <v>0</v>
      </c>
      <c r="U24" s="66">
        <f t="shared" si="4"/>
        <v>-40601</v>
      </c>
      <c r="V24" s="65">
        <v>0</v>
      </c>
      <c r="W24" s="66">
        <f t="shared" si="3"/>
        <v>-40601</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-10809535</v>
      </c>
      <c r="T25" s="65">
        <v>0</v>
      </c>
      <c r="U25" s="66">
        <f t="shared" si="4"/>
        <v>-10809535</v>
      </c>
      <c r="V25" s="65">
        <v>0</v>
      </c>
      <c r="W25" s="66">
        <f t="shared" si="3"/>
        <v>-10809535</v>
      </c>
    </row>
    <row r="26" spans="1:23" x14ac:dyDescent="0.2">
      <c r="A26" s="287" t="s">
        <v>340</v>
      </c>
      <c r="B26" s="287"/>
      <c r="C26" s="287"/>
      <c r="D26" s="287"/>
      <c r="E26" s="287"/>
      <c r="F26" s="287"/>
      <c r="G26" s="6">
        <v>20</v>
      </c>
      <c r="H26" s="65">
        <v>0</v>
      </c>
      <c r="I26" s="65">
        <v>153851432</v>
      </c>
      <c r="J26" s="65">
        <v>0</v>
      </c>
      <c r="K26" s="65">
        <v>0</v>
      </c>
      <c r="L26" s="65">
        <v>0</v>
      </c>
      <c r="M26" s="65">
        <v>0</v>
      </c>
      <c r="N26" s="65">
        <v>0</v>
      </c>
      <c r="O26" s="65">
        <v>0</v>
      </c>
      <c r="P26" s="65">
        <v>0</v>
      </c>
      <c r="Q26" s="65">
        <v>0</v>
      </c>
      <c r="R26" s="65">
        <v>0</v>
      </c>
      <c r="S26" s="65">
        <v>18845574</v>
      </c>
      <c r="T26" s="65">
        <v>-18845574</v>
      </c>
      <c r="U26" s="66">
        <f t="shared" si="4"/>
        <v>153851432</v>
      </c>
      <c r="V26" s="65">
        <v>0</v>
      </c>
      <c r="W26" s="66">
        <f t="shared" si="3"/>
        <v>153851432</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826668557</v>
      </c>
      <c r="I29" s="68">
        <f t="shared" ref="I29:W29" si="5">SUM(I10:I28)</f>
        <v>153851432</v>
      </c>
      <c r="J29" s="68">
        <f t="shared" si="5"/>
        <v>26953189</v>
      </c>
      <c r="K29" s="68">
        <f t="shared" si="5"/>
        <v>0</v>
      </c>
      <c r="L29" s="68">
        <f t="shared" si="5"/>
        <v>40601</v>
      </c>
      <c r="M29" s="68">
        <f t="shared" si="5"/>
        <v>0</v>
      </c>
      <c r="N29" s="68">
        <f t="shared" si="5"/>
        <v>0</v>
      </c>
      <c r="O29" s="68">
        <f t="shared" si="5"/>
        <v>0</v>
      </c>
      <c r="P29" s="68">
        <f t="shared" si="5"/>
        <v>0</v>
      </c>
      <c r="Q29" s="68">
        <f t="shared" si="5"/>
        <v>0</v>
      </c>
      <c r="R29" s="68">
        <f t="shared" si="5"/>
        <v>0</v>
      </c>
      <c r="S29" s="68">
        <f t="shared" si="5"/>
        <v>72711310</v>
      </c>
      <c r="T29" s="68">
        <f t="shared" si="5"/>
        <v>59139449</v>
      </c>
      <c r="U29" s="68">
        <f t="shared" si="5"/>
        <v>1139283336</v>
      </c>
      <c r="V29" s="68">
        <f t="shared" si="5"/>
        <v>0</v>
      </c>
      <c r="W29" s="68">
        <f t="shared" si="5"/>
        <v>1139283336</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59139449</v>
      </c>
      <c r="U32" s="66">
        <f t="shared" si="7"/>
        <v>59139449</v>
      </c>
      <c r="V32" s="66">
        <f t="shared" si="7"/>
        <v>0</v>
      </c>
      <c r="W32" s="66">
        <f t="shared" si="7"/>
        <v>59139449</v>
      </c>
    </row>
    <row r="33" spans="1:23" ht="30.75" customHeight="1" x14ac:dyDescent="0.2">
      <c r="A33" s="309" t="s">
        <v>346</v>
      </c>
      <c r="B33" s="309"/>
      <c r="C33" s="309"/>
      <c r="D33" s="309"/>
      <c r="E33" s="309"/>
      <c r="F33" s="309"/>
      <c r="G33" s="8">
        <v>26</v>
      </c>
      <c r="H33" s="68">
        <f>SUM(H21:H28)</f>
        <v>572326557</v>
      </c>
      <c r="I33" s="68">
        <f t="shared" ref="I33:W33" si="8">SUM(I21:I28)</f>
        <v>153851432</v>
      </c>
      <c r="J33" s="68">
        <f t="shared" si="8"/>
        <v>0</v>
      </c>
      <c r="K33" s="68">
        <f t="shared" si="8"/>
        <v>0</v>
      </c>
      <c r="L33" s="68">
        <f t="shared" si="8"/>
        <v>40601</v>
      </c>
      <c r="M33" s="68">
        <f t="shared" si="8"/>
        <v>0</v>
      </c>
      <c r="N33" s="68">
        <f t="shared" si="8"/>
        <v>0</v>
      </c>
      <c r="O33" s="68">
        <f t="shared" si="8"/>
        <v>0</v>
      </c>
      <c r="P33" s="68">
        <f t="shared" si="8"/>
        <v>0</v>
      </c>
      <c r="Q33" s="68">
        <f t="shared" si="8"/>
        <v>0</v>
      </c>
      <c r="R33" s="68">
        <f t="shared" si="8"/>
        <v>0</v>
      </c>
      <c r="S33" s="68">
        <f t="shared" si="8"/>
        <v>8036039</v>
      </c>
      <c r="T33" s="68">
        <f t="shared" si="8"/>
        <v>-18845574</v>
      </c>
      <c r="U33" s="68">
        <f t="shared" si="8"/>
        <v>715327853</v>
      </c>
      <c r="V33" s="68">
        <f t="shared" si="8"/>
        <v>0</v>
      </c>
      <c r="W33" s="68">
        <f t="shared" si="8"/>
        <v>715327853</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826668557</v>
      </c>
      <c r="I35" s="65">
        <v>153851432</v>
      </c>
      <c r="J35" s="65">
        <v>26953189</v>
      </c>
      <c r="K35" s="65">
        <v>0</v>
      </c>
      <c r="L35" s="65">
        <v>40601</v>
      </c>
      <c r="M35" s="65">
        <v>0</v>
      </c>
      <c r="N35" s="65">
        <v>0</v>
      </c>
      <c r="O35" s="65">
        <v>0</v>
      </c>
      <c r="P35" s="65">
        <v>0</v>
      </c>
      <c r="Q35" s="65">
        <v>0</v>
      </c>
      <c r="R35" s="65">
        <v>0</v>
      </c>
      <c r="S35" s="65">
        <v>72711310</v>
      </c>
      <c r="T35" s="65">
        <v>59139448</v>
      </c>
      <c r="U35" s="69">
        <f t="shared" ref="U35:U37" si="9">H35+I35+J35+K35-L35+M35+N35+O35+P35+Q35+R35+S35+T35</f>
        <v>1139283335</v>
      </c>
      <c r="V35" s="65">
        <v>0</v>
      </c>
      <c r="W35" s="69">
        <f t="shared" ref="W35:W37" si="10">U35+V35</f>
        <v>1139283335</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826668557</v>
      </c>
      <c r="I38" s="69">
        <f t="shared" ref="I38:W38" si="11">I35+I36+I37</f>
        <v>153851432</v>
      </c>
      <c r="J38" s="69">
        <f t="shared" si="11"/>
        <v>26953189</v>
      </c>
      <c r="K38" s="69">
        <f t="shared" si="11"/>
        <v>0</v>
      </c>
      <c r="L38" s="69">
        <f t="shared" si="11"/>
        <v>40601</v>
      </c>
      <c r="M38" s="69">
        <f t="shared" si="11"/>
        <v>0</v>
      </c>
      <c r="N38" s="69">
        <f t="shared" si="11"/>
        <v>0</v>
      </c>
      <c r="O38" s="69">
        <f t="shared" si="11"/>
        <v>0</v>
      </c>
      <c r="P38" s="69">
        <f t="shared" si="11"/>
        <v>0</v>
      </c>
      <c r="Q38" s="69">
        <f t="shared" si="11"/>
        <v>0</v>
      </c>
      <c r="R38" s="69">
        <f t="shared" si="11"/>
        <v>0</v>
      </c>
      <c r="S38" s="69">
        <f t="shared" si="11"/>
        <v>72711310</v>
      </c>
      <c r="T38" s="69">
        <f t="shared" si="11"/>
        <v>59139448</v>
      </c>
      <c r="U38" s="69">
        <f t="shared" si="11"/>
        <v>1139283335</v>
      </c>
      <c r="V38" s="69">
        <f t="shared" si="11"/>
        <v>0</v>
      </c>
      <c r="W38" s="69">
        <f t="shared" si="11"/>
        <v>1139283335</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-21011559</v>
      </c>
      <c r="U39" s="69">
        <f t="shared" ref="U39:U56" si="12">H39+I39+J39+K39-L39+M39+N39+O39+P39+Q39+R39+S39+T39</f>
        <v>-21011559</v>
      </c>
      <c r="V39" s="65">
        <v>0</v>
      </c>
      <c r="W39" s="69">
        <f t="shared" ref="W39:W56" si="13">U39+V39</f>
        <v>-21011559</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2956972</v>
      </c>
      <c r="K54" s="65">
        <v>0</v>
      </c>
      <c r="L54" s="65">
        <v>0</v>
      </c>
      <c r="M54" s="65">
        <v>0</v>
      </c>
      <c r="N54" s="65">
        <v>0</v>
      </c>
      <c r="O54" s="65">
        <v>0</v>
      </c>
      <c r="P54" s="65">
        <v>0</v>
      </c>
      <c r="Q54" s="65">
        <v>0</v>
      </c>
      <c r="R54" s="65">
        <v>0</v>
      </c>
      <c r="S54" s="65">
        <v>56182476</v>
      </c>
      <c r="T54" s="65">
        <v>-59139448</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826668557</v>
      </c>
      <c r="I57" s="70">
        <f t="shared" ref="I57:W57" si="14">SUM(I38:I56)</f>
        <v>153851432</v>
      </c>
      <c r="J57" s="70">
        <f t="shared" si="14"/>
        <v>29910161</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128893786</v>
      </c>
      <c r="T57" s="70">
        <f t="shared" si="14"/>
        <v>-21011559</v>
      </c>
      <c r="U57" s="70">
        <f t="shared" si="14"/>
        <v>1118271776</v>
      </c>
      <c r="V57" s="70">
        <f t="shared" si="14"/>
        <v>0</v>
      </c>
      <c r="W57" s="70">
        <f t="shared" si="14"/>
        <v>1118271776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-21011559</v>
      </c>
      <c r="U60" s="69">
        <f t="shared" si="16"/>
        <v>-21011559</v>
      </c>
      <c r="V60" s="69">
        <f t="shared" si="16"/>
        <v>0</v>
      </c>
      <c r="W60" s="69">
        <f t="shared" si="16"/>
        <v>-21011559</v>
      </c>
    </row>
    <row r="61" spans="1:23" ht="29.25" customHeight="1" x14ac:dyDescent="0.2">
      <c r="A61" s="312" t="s">
        <v>354</v>
      </c>
      <c r="B61" s="312"/>
      <c r="C61" s="312"/>
      <c r="D61" s="312"/>
      <c r="E61" s="312"/>
      <c r="F61" s="312"/>
      <c r="G61" s="9">
        <v>52</v>
      </c>
      <c r="H61" s="70">
        <f>SUM(H49:H56)</f>
        <v>0</v>
      </c>
      <c r="I61" s="70">
        <f t="shared" ref="I61:W61" si="17">SUM(I49:I56)</f>
        <v>0</v>
      </c>
      <c r="J61" s="70">
        <f t="shared" si="17"/>
        <v>2956972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56182476</v>
      </c>
      <c r="T61" s="70">
        <f t="shared" si="17"/>
        <v>-59139448</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x14ac:dyDescent="0.2"/>
  <sheetData>
    <row r="1" spans="1:9" x14ac:dyDescent="0.2">
      <c r="A1" s="314" t="s">
        <v>450</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EC81B0-98D9-4566-980E-08EC65B40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purl.org/dc/dcmitype/"/>
    <ds:schemaRef ds:uri="cbdeb9fa-fa21-48c1-b576-476abfe76614"/>
    <ds:schemaRef ds:uri="http://schemas.openxmlformats.org/package/2006/metadata/core-properties"/>
    <ds:schemaRef ds:uri="4649d2ef-b736-4f27-b8b2-14763740838e"/>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2020-04-28T09:16:49Z</cp:lastPrinted>
  <dcterms:created xsi:type="dcterms:W3CDTF">2008-10-17T11:51:54Z</dcterms:created>
  <dcterms:modified xsi:type="dcterms:W3CDTF">2020-10-28T14:22:33Z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