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C:\Users\rantesic\Documents\FIR\Financijski izvještaji\Financijski izvještaji 2025\31.12.2025\TFI-POD 31.12.2025\"/>
    </mc:Choice>
  </mc:AlternateContent>
  <xr:revisionPtr revIDLastSave="0" documentId="13_ncr:1_{0642CFA5-E3FE-4336-A5CA-E35B478E769C}" xr6:coauthVersionLast="47" xr6:coauthVersionMax="47" xr10:uidLastSave="{00000000-0000-0000-0000-000000000000}"/>
  <bookViews>
    <workbookView xWindow="-23148" yWindow="-4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<sst xmlns="http://schemas.openxmlformats.org/spreadsheetml/2006/main" count="536" uniqueCount="469">
  <si>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</si>
  <si>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</si>
  <si>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</si>
  <si>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</si>
  <si>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</si>
  <si>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</si>
  <si>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</si>
  <si>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</si>
  <si>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</si>
  <si>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</si>
  <si>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</si>
  <si>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</si>
  <si>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</si>
  <si>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</si>
  <si>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</si>
  <si>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</si>
  <si>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</si>
  <si>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</si>
  <si>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</si>
  <si>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</si>
  <si>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</si>
  <si>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</si>
  <si>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</si>
  <si>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</si>
  <si>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</si>
  <si>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</si>
  <si>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</si>
  <si>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</si>
  <si>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</si>
  <si>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</si>
  <si>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</si>
  <si>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</si>
  <si>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</si>
  <si>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</si>
  <si>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</si>
  <si>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</si>
  <si>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</si>
  <si>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</si>
  <si>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</si>
  <si>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</si>
  <si>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</si>
  <si>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</si>
  <si>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</si>
  <si>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</si>
  <si>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</si>
  <si>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</si>
  <si>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</si>
  <si>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</si>
  <si>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</si>
  <si>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</si>
  <si>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</si>
  <si>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</si>
  <si>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</si>
  <si>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</si>
  <si>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</si>
  <si>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</si>
  <si>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</si>
  <si>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</si>
  <si>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</si>
  <si>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</si>
  <si>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</si>
  <si>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</si>
  <si>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</si>
  <si>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</si>
  <si>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</si>
  <si>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</si>
  <si>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</si>
  <si>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</si>
  <si>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</si>
  <si>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</si>
  <si>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</si>
  <si>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</si>
  <si>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</si>
  <si>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</si>
  <si>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</si>
  <si>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</si>
  <si>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</si>
  <si>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</si>
  <si>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</si>
  <si>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</si>
  <si>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</si>
  <si>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</si>
  <si>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</si>
  <si>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</si>
  <si>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</si>
  <si>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</si>
  <si>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</si>
  <si>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</si>
  <si>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</si>
  <si>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</si>
  <si>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</si>
  <si>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</si>
  <si>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</si>
  <si>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</si>
  <si>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</si>
  <si>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</si>
  <si>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</si>
  <si>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</si>
  <si>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</si>
  <si>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</si>
  <si>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</si>
  <si>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</si>
  <si>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</si>
  <si>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</si>
  <si>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</si>
  <si>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</si>
  <si>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</si>
  <si>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</si>
  <si>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</si>
  <si>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</si>
  <si>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</si>
  <si>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</si>
  <si>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</si>
  <si>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</si>
  <si>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</si>
  <si>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</si>
  <si>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</si>
  <si>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</si>
  <si>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</si>
  <si>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</si>
  <si>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</si>
  <si>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</si>
  <si>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</si>
  <si>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</si>
  <si>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</si>
  <si>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</si>
  <si>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</si>
  <si>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</si>
  <si>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</si>
  <si>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</si>
  <si>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</si>
  <si>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</si>
  <si>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</si>
  <si>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</si>
  <si>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</si>
  <si>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</si>
  <si>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</si>
  <si>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</si>
  <si>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</si>
  <si>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</si>
  <si>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</si>
  <si>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</si>
  <si>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</si>
  <si>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</si>
  <si>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</si>
  <si>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</si>
  <si>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</si>
  <si>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</si>
  <si>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</si>
  <si>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</si>
  <si>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</si>
  <si>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</si>
  <si>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</si>
  <si>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</si>
  <si>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</si>
  <si>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</si>
  <si>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</si>
  <si>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</si>
  <si>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</si>
  <si>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</si>
  <si>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</si>
  <si>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</si>
  <si>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</si>
  <si>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</si>
  <si>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</si>
  <si>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</si>
  <si>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</si>
  <si>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</si>
  <si>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</si>
  <si>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</si>
  <si>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</si>
  <si>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</si>
  <si>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</si>
  <si>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</si>
  <si>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</si>
  <si>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</si>
  <si>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</si>
  <si>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</si>
  <si>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</si>
  <si>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</si>
  <si>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</si>
  <si>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</si>
  <si>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</si>
  <si>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</si>
  <si>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</si>
  <si>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</si>
  <si>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</si>
  <si>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</si>
  <si>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</si>
  <si>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</si>
  <si>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</si>
  <si>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</si>
  <si>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</si>
  <si>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</si>
  <si>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</si>
  <si>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</si>
  <si>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</si>
  <si>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</si>
  <si>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</si>
  <si>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</si>
  <si>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</si>
  <si>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</si>
  <si>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</si>
  <si>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</si>
  <si>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</si>
  <si>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</si>
  <si>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</si>
  <si>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</si>
  <si>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</si>
  <si>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</si>
  <si>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</si>
  <si>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</si>
  <si>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</si>
  <si>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</si>
  <si>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</si>
  <si>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</si>
  <si>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</si>
  <si>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</si>
  <si>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</si>
  <si>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</si>
  <si>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</si>
  <si>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</si>
  <si>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</si>
  <si>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</si>
  <si>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</si>
  <si>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</si>
  <si>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</si>
  <si>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</si>
  <si>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</si>
  <si>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</si>
  <si>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</si>
  <si>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</si>
  <si>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</si>
  <si>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</si>
  <si>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</si>
  <si>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</si>
  <si>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</si>
  <si>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</si>
  <si>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</si>
  <si>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</si>
  <si>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</si>
  <si>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</si>
  <si>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</si>
  <si>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</si>
  <si>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</si>
  <si>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</si>
  <si>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</si>
  <si>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</si>
  <si>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</si>
  <si>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</si>
  <si>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</si>
  <si>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</si>
  <si>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</si>
  <si>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</si>
  <si>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</si>
  <si>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</si>
  <si>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</si>
  <si>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</si>
  <si>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</si>
  <si>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</si>
  <si>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</si>
  <si>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</si>
  <si>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</si>
  <si>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</si>
  <si>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</si>
  <si>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</si>
  <si>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</si>
  <si>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</si>
  <si>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</si>
  <si>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</si>
  <si>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</si>
  <si>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</si>
  <si>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</si>
  <si>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</si>
  <si>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</si>
  <si>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</si>
  <si>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</si>
  <si>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</si>
  <si>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</si>
  <si>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</si>
  <si>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</si>
  <si>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</si>
  <si>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</si>
  <si>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</si>
  <si>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</si>
  <si>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</si>
  <si>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</si>
  <si>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</si>
  <si>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</si>
  <si>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</si>
  <si>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</si>
  <si>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</si>
  <si>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</si>
  <si>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</si>
  <si>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</si>
  <si>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</si>
  <si>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</si>
  <si>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</si>
  <si>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</si>
  <si>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</si>
  <si>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</si>
  <si>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</si>
  <si>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</si>
  <si>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</si>
  <si>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</si>
  <si>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</si>
  <si>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</si>
  <si>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</si>
  <si>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</si>
  <si>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</si>
  <si>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</si>
  <si>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</si>
  <si>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</si>
  <si>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</si>
  <si>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</si>
  <si>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</si>
  <si>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</si>
  <si>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</si>
  <si>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</si>
  <si>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</si>
  <si>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</si>
  <si>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</si>
  <si>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</si>
  <si>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</si>
  <si>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</si>
  <si>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</si>
  <si>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</si>
  <si>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</si>
  <si>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</si>
  <si>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</si>
  <si>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</si>
  <si>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</si>
  <si>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</si>
  <si>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</si>
  <si>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</si>
  <si>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</si>
  <si>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</si>
  <si>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</si>
  <si>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</si>
  <si>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</si>
  <si>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</si>
  <si>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</si>
  <si>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</si>
  <si>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</si>
  <si>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</si>
  <si>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</si>
  <si>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</si>
  <si>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</si>
  <si>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</si>
  <si>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</si>
  <si>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</si>
  <si>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</si>
  <si>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</si>
  <si>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</si>
  <si>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</si>
  <si>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</si>
  <si>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</si>
  <si>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</si>
  <si>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</si>
  <si>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</si>
  <si>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</si>
  <si>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</si>
  <si>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</si>
  <si>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</si>
  <si>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</si>
  <si>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</si>
  <si>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</si>
  <si>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</si>
  <si>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</si>
  <si>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</si>
  <si>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</si>
  <si>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</si>
  <si>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</si>
  <si>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</si>
  <si>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</si>
  <si>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</si>
  <si>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</si>
  <si>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</si>
  <si>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</si>
  <si>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</si>
  <si>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</si>
  <si>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</si>
  <si>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</si>
  <si>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</si>
  <si>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</si>
  <si>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</si>
  <si>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</si>
  <si>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</si>
  <si>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</si>
  <si>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</si>
  <si>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</si>
  <si>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</si>
  <si>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</si>
  <si>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</si>
  <si>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</si>
  <si>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</si>
  <si>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</si>
  <si>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</si>
  <si>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</si>
  <si>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</si>
  <si>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</si>
  <si>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</si>
  <si>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</si>
  <si>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</si>
  <si>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</si>
  <si>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</si>
  <si>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</si>
  <si>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</si>
  <si>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</si>
  <si>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</si>
  <si>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</si>
  <si>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</si>
  <si>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</si>
  <si>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</si>
  <si>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</si>
  <si>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</si>
  <si>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</si>
  <si>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</si>
  <si>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</si>
  <si>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</si>
  <si>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</si>
  <si>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</si>
  <si>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</si>
  <si>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</si>
  <si>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</si>
  <si>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</si>
  <si>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</si>
  <si>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</si>
  <si>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</si>
  <si>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</si>
  <si>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</si>
  <si>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</si>
  <si>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</si>
  <si>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</si>
  <si>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</si>
  <si>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</si>
  <si>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</si>
  <si>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</si>
  <si>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</si>
  <si>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</si>
  <si>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</si>
  <si>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</si>
  <si>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</si>
  <si>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</si>
  <si>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</si>
  <si>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</si>
  <si>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</si>
  <si>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 31.12.2025</t>
  </si>
  <si>
    <t>3044572</t>
  </si>
  <si>
    <t>40000124</t>
  </si>
  <si>
    <t>90896496260</t>
  </si>
  <si>
    <t>HR</t>
  </si>
  <si>
    <t>747800I0GENHFT1L9Q29</t>
  </si>
  <si>
    <t>IMPERIAL RIVIERA D.D.</t>
  </si>
  <si>
    <t>RAB</t>
  </si>
  <si>
    <t>JURJA BARAKOVIĆA 2</t>
  </si>
  <si>
    <t>uprava@imperial.hr</t>
  </si>
  <si>
    <t>www.imperial-riviera.hr</t>
  </si>
  <si>
    <t>ROKO ANTEŠIĆ</t>
  </si>
  <si>
    <t>051/667737</t>
  </si>
  <si>
    <t>roko.antesic@imperial.hr</t>
  </si>
  <si>
    <t xml:space="preserve">stanje na dan 31.12.2025 </t>
  </si>
  <si>
    <t>Obveznik: IMPERIAL RIVIERA D.D.</t>
  </si>
  <si>
    <t>u razdoblju 01.01.2025 do 31.12.2025</t>
  </si>
  <si>
    <t>u razdoblju 01.01.2025. do 31.12.2025.</t>
  </si>
  <si>
    <t>Obveznik:  IMPERIAL RIVIERA D.D.</t>
  </si>
  <si>
    <t xml:space="preserve">BILJEŠKE UZ FINANCIJSKE IZVJEŠTAJE - TFI
(koji se sastavljaju za tromjesečna razdoblja)
Naziv izdavatelja:   IMPERIAL RIVIERA D.D.
OIB:   90896496260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</si>
  <si>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2410</t>
  </si>
  <si>
    <t>Bilješke uz tromjesečne financijske izvještaje i detaljnije informacije o poslovnim rezultatima i događajima koji su značajni za razumijevanje promjena u financijskim izvještajima dostupne su u objavljenom PDF dokumentu “Rezultati poslovanja 01.01.2025. – 31.12.2025.” koji je istovremeno s ovim dokumentom objavljen na internetskim stranicama HANFA-e, Zagrebačke burze i Izdavatelja. 
Revidirani godišnji izvještaj Imperial Riviera d.d. za 2025. godinu dostupan je u PDF dokumentu “Godišnje izvještaj 2025.” i koji je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</si>
</sst>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left" vertical="center" wrapText="1"/>
    </xf>
    <xf numFmtId="0" fontId="0" fillId="0" borderId="0" xfId="0"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18" sqref="C18:D1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9" t="s">
        <v>0</v>
      </c>
      <c r="H4" s="184" t="s">
        <v>447</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451</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449</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450</v>
      </c>
      <c r="D15" s="168"/>
      <c r="E15" s="172"/>
      <c r="F15" s="163"/>
      <c r="G15" s="109" t="s">
        <v>332</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467</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453</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51280</v>
      </c>
      <c r="D21" s="149"/>
      <c r="E21" s="138"/>
      <c r="F21" s="138"/>
      <c r="G21" s="139" t="s">
        <v>454</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455</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456</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457</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930</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458</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459</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460</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355448887</v>
      </c>
      <c r="I9" s="82">
        <f>I10+I17+I27+I38+I43</f>
        <v>391112924</v>
      </c>
    </row>
    <row r="10" spans="1:9" ht="12.75" customHeight="1" x14ac:dyDescent="0.2">
      <c r="A10" s="194" t="s">
        <v>5</v>
      </c>
      <c r="B10" s="194"/>
      <c r="C10" s="194"/>
      <c r="D10" s="194"/>
      <c r="E10" s="194"/>
      <c r="F10" s="194"/>
      <c r="G10" s="12">
        <v>3</v>
      </c>
      <c r="H10" s="82">
        <f>H11+H12+H13+H14+H15+H16</f>
        <v>474329</v>
      </c>
      <c r="I10" s="82">
        <f>I11+I12+I13+I14+I15+I16</f>
        <v>656551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474329</v>
      </c>
      <c r="I12" s="18">
        <v>656551</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336861425</v>
      </c>
      <c r="I17" s="82">
        <f>I18+I19+I20+I21+I22+I23+I24+I25+I26</f>
        <v>365750621</v>
      </c>
    </row>
    <row r="18" spans="1:9" ht="12.75" customHeight="1" x14ac:dyDescent="0.2">
      <c r="A18" s="190" t="s">
        <v>13</v>
      </c>
      <c r="B18" s="190"/>
      <c r="C18" s="190"/>
      <c r="D18" s="190"/>
      <c r="E18" s="190"/>
      <c r="F18" s="190"/>
      <c r="G18" s="11">
        <v>11</v>
      </c>
      <c r="H18" s="18">
        <v>112976923</v>
      </c>
      <c r="I18" s="18">
        <v>112898130</v>
      </c>
    </row>
    <row r="19" spans="1:9" ht="12.75" customHeight="1" x14ac:dyDescent="0.2">
      <c r="A19" s="190" t="s">
        <v>14</v>
      </c>
      <c r="B19" s="190"/>
      <c r="C19" s="190"/>
      <c r="D19" s="190"/>
      <c r="E19" s="190"/>
      <c r="F19" s="190"/>
      <c r="G19" s="11">
        <v>12</v>
      </c>
      <c r="H19" s="18">
        <v>161538291</v>
      </c>
      <c r="I19" s="18">
        <v>195684379</v>
      </c>
    </row>
    <row r="20" spans="1:9" ht="12.75" customHeight="1" x14ac:dyDescent="0.2">
      <c r="A20" s="190" t="s">
        <v>15</v>
      </c>
      <c r="B20" s="190"/>
      <c r="C20" s="190"/>
      <c r="D20" s="190"/>
      <c r="E20" s="190"/>
      <c r="F20" s="190"/>
      <c r="G20" s="11">
        <v>13</v>
      </c>
      <c r="H20" s="18">
        <v>23601451</v>
      </c>
      <c r="I20" s="18">
        <v>37152817</v>
      </c>
    </row>
    <row r="21" spans="1:9" ht="12.75" customHeight="1" x14ac:dyDescent="0.2">
      <c r="A21" s="190" t="s">
        <v>16</v>
      </c>
      <c r="B21" s="190"/>
      <c r="C21" s="190"/>
      <c r="D21" s="190"/>
      <c r="E21" s="190"/>
      <c r="F21" s="190"/>
      <c r="G21" s="11">
        <v>14</v>
      </c>
      <c r="H21" s="18">
        <v>8902948</v>
      </c>
      <c r="I21" s="18">
        <v>12382985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183637</v>
      </c>
      <c r="I23" s="18">
        <v>58033</v>
      </c>
    </row>
    <row r="24" spans="1:9" ht="12.75" customHeight="1" x14ac:dyDescent="0.2">
      <c r="A24" s="190" t="s">
        <v>19</v>
      </c>
      <c r="B24" s="190"/>
      <c r="C24" s="190"/>
      <c r="D24" s="190"/>
      <c r="E24" s="190"/>
      <c r="F24" s="190"/>
      <c r="G24" s="11">
        <v>17</v>
      </c>
      <c r="H24" s="18">
        <v>28071132</v>
      </c>
      <c r="I24" s="18">
        <v>5315740</v>
      </c>
    </row>
    <row r="25" spans="1:9" ht="12.75" customHeight="1" x14ac:dyDescent="0.2">
      <c r="A25" s="190" t="s">
        <v>20</v>
      </c>
      <c r="B25" s="190"/>
      <c r="C25" s="190"/>
      <c r="D25" s="190"/>
      <c r="E25" s="190"/>
      <c r="F25" s="190"/>
      <c r="G25" s="11">
        <v>18</v>
      </c>
      <c r="H25" s="18">
        <v>1587043</v>
      </c>
      <c r="I25" s="18">
        <v>2258537</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682377</v>
      </c>
      <c r="I27" s="82">
        <f>SUM(I28:I37)</f>
        <v>910187</v>
      </c>
    </row>
    <row r="28" spans="1:9" ht="12.75" customHeight="1" x14ac:dyDescent="0.2">
      <c r="A28" s="190" t="s">
        <v>23</v>
      </c>
      <c r="B28" s="190"/>
      <c r="C28" s="190"/>
      <c r="D28" s="190"/>
      <c r="E28" s="190"/>
      <c r="F28" s="190"/>
      <c r="G28" s="11">
        <v>21</v>
      </c>
      <c r="H28" s="18">
        <v>410936</v>
      </c>
      <c r="I28" s="18">
        <v>410936</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3982</v>
      </c>
      <c r="I31" s="18">
        <v>3982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224</v>
      </c>
      <c r="I34" s="18">
        <v>224</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267235</v>
      </c>
      <c r="I37" s="18">
        <v>495045</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17430756</v>
      </c>
      <c r="I43" s="18">
        <v>23795565</v>
      </c>
    </row>
    <row r="44" spans="1:9" ht="12.75" customHeight="1" x14ac:dyDescent="0.2">
      <c r="A44" s="192" t="s">
        <v>303</v>
      </c>
      <c r="B44" s="192"/>
      <c r="C44" s="192"/>
      <c r="D44" s="192"/>
      <c r="E44" s="192"/>
      <c r="F44" s="192"/>
      <c r="G44" s="12">
        <v>37</v>
      </c>
      <c r="H44" s="82">
        <f>H45+H53+H60+H70</f>
        <v>22933975</v>
      </c>
      <c r="I44" s="82">
        <f>I45+I53+I60+I70</f>
        <v>10370212</v>
      </c>
    </row>
    <row r="45" spans="1:9" ht="12.75" customHeight="1" x14ac:dyDescent="0.2">
      <c r="A45" s="194" t="s">
        <v>39</v>
      </c>
      <c r="B45" s="194"/>
      <c r="C45" s="194"/>
      <c r="D45" s="194"/>
      <c r="E45" s="194"/>
      <c r="F45" s="194"/>
      <c r="G45" s="12">
        <v>38</v>
      </c>
      <c r="H45" s="82">
        <f>SUM(H46:H52)</f>
        <v>1498980</v>
      </c>
      <c r="I45" s="82">
        <f>SUM(I46:I52)</f>
        <v>1936203</v>
      </c>
    </row>
    <row r="46" spans="1:9" ht="12.75" customHeight="1" x14ac:dyDescent="0.2">
      <c r="A46" s="190" t="s">
        <v>40</v>
      </c>
      <c r="B46" s="190"/>
      <c r="C46" s="190"/>
      <c r="D46" s="190"/>
      <c r="E46" s="190"/>
      <c r="F46" s="190"/>
      <c r="G46" s="11">
        <v>39</v>
      </c>
      <c r="H46" s="18">
        <v>1439100</v>
      </c>
      <c r="I46" s="18">
        <v>1833543</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55079</v>
      </c>
      <c r="I49" s="18">
        <v>97835</v>
      </c>
    </row>
    <row r="50" spans="1:9" ht="12.75" customHeight="1" x14ac:dyDescent="0.2">
      <c r="A50" s="190" t="s">
        <v>44</v>
      </c>
      <c r="B50" s="190"/>
      <c r="C50" s="190"/>
      <c r="D50" s="190"/>
      <c r="E50" s="190"/>
      <c r="F50" s="190"/>
      <c r="G50" s="11">
        <v>43</v>
      </c>
      <c r="H50" s="18">
        <v>4801</v>
      </c>
      <c r="I50" s="18">
        <v>4825</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2570054</v>
      </c>
      <c r="I53" s="82">
        <f>SUM(I54:I59)</f>
        <v>1071640</v>
      </c>
    </row>
    <row r="54" spans="1:9" ht="12.75" customHeight="1" x14ac:dyDescent="0.2">
      <c r="A54" s="190" t="s">
        <v>48</v>
      </c>
      <c r="B54" s="190"/>
      <c r="C54" s="190"/>
      <c r="D54" s="190"/>
      <c r="E54" s="190"/>
      <c r="F54" s="190"/>
      <c r="G54" s="11">
        <v>47</v>
      </c>
      <c r="H54" s="18">
        <v>55415</v>
      </c>
      <c r="I54" s="18">
        <v>56846</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593656</v>
      </c>
      <c r="I56" s="18">
        <v>339233</v>
      </c>
    </row>
    <row r="57" spans="1:9" ht="12.75" customHeight="1" x14ac:dyDescent="0.2">
      <c r="A57" s="190" t="s">
        <v>51</v>
      </c>
      <c r="B57" s="190"/>
      <c r="C57" s="190"/>
      <c r="D57" s="190"/>
      <c r="E57" s="190"/>
      <c r="F57" s="190"/>
      <c r="G57" s="11">
        <v>50</v>
      </c>
      <c r="H57" s="18">
        <v>27249</v>
      </c>
      <c r="I57" s="18">
        <v>1440</v>
      </c>
    </row>
    <row r="58" spans="1:9" ht="12.75" customHeight="1" x14ac:dyDescent="0.2">
      <c r="A58" s="190" t="s">
        <v>52</v>
      </c>
      <c r="B58" s="190"/>
      <c r="C58" s="190"/>
      <c r="D58" s="190"/>
      <c r="E58" s="190"/>
      <c r="F58" s="190"/>
      <c r="G58" s="11">
        <v>51</v>
      </c>
      <c r="H58" s="18">
        <v>1853032</v>
      </c>
      <c r="I58" s="18">
        <v>647162</v>
      </c>
    </row>
    <row r="59" spans="1:9" ht="12.75" customHeight="1" x14ac:dyDescent="0.2">
      <c r="A59" s="190" t="s">
        <v>53</v>
      </c>
      <c r="B59" s="190"/>
      <c r="C59" s="190"/>
      <c r="D59" s="190"/>
      <c r="E59" s="190"/>
      <c r="F59" s="190"/>
      <c r="G59" s="11">
        <v>52</v>
      </c>
      <c r="H59" s="18">
        <v>40702</v>
      </c>
      <c r="I59" s="18">
        <v>26959</v>
      </c>
    </row>
    <row r="60" spans="1:9" ht="12.75" customHeight="1" x14ac:dyDescent="0.2">
      <c r="A60" s="194" t="s">
        <v>54</v>
      </c>
      <c r="B60" s="194"/>
      <c r="C60" s="194"/>
      <c r="D60" s="194"/>
      <c r="E60" s="194"/>
      <c r="F60" s="194"/>
      <c r="G60" s="12">
        <v>53</v>
      </c>
      <c r="H60" s="82">
        <f>SUM(H61:H69)</f>
        <v>13133244</v>
      </c>
      <c r="I60" s="82">
        <f>SUM(I61:I69)</f>
        <v>1661136</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12800300</v>
      </c>
      <c r="I68" s="18">
        <v>1500110</v>
      </c>
    </row>
    <row r="69" spans="1:9" ht="12.75" customHeight="1" x14ac:dyDescent="0.2">
      <c r="A69" s="190" t="s">
        <v>56</v>
      </c>
      <c r="B69" s="190"/>
      <c r="C69" s="190"/>
      <c r="D69" s="190"/>
      <c r="E69" s="190"/>
      <c r="F69" s="190"/>
      <c r="G69" s="11">
        <v>62</v>
      </c>
      <c r="H69" s="18">
        <v>332944</v>
      </c>
      <c r="I69" s="18">
        <v>161026</v>
      </c>
    </row>
    <row r="70" spans="1:9" ht="12.75" customHeight="1" x14ac:dyDescent="0.2">
      <c r="A70" s="190" t="s">
        <v>57</v>
      </c>
      <c r="B70" s="190"/>
      <c r="C70" s="190"/>
      <c r="D70" s="190"/>
      <c r="E70" s="190"/>
      <c r="F70" s="190"/>
      <c r="G70" s="11">
        <v>63</v>
      </c>
      <c r="H70" s="18">
        <v>5731697</v>
      </c>
      <c r="I70" s="18">
        <v>5701233</v>
      </c>
    </row>
    <row r="71" spans="1:9" ht="12.75" customHeight="1" x14ac:dyDescent="0.2">
      <c r="A71" s="191" t="s">
        <v>58</v>
      </c>
      <c r="B71" s="191"/>
      <c r="C71" s="191"/>
      <c r="D71" s="191"/>
      <c r="E71" s="191"/>
      <c r="F71" s="191"/>
      <c r="G71" s="11">
        <v>64</v>
      </c>
      <c r="H71" s="18">
        <v>1332701</v>
      </c>
      <c r="I71" s="18">
        <v>1603016</v>
      </c>
    </row>
    <row r="72" spans="1:9" ht="12.75" customHeight="1" x14ac:dyDescent="0.2">
      <c r="A72" s="192" t="s">
        <v>304</v>
      </c>
      <c r="B72" s="192"/>
      <c r="C72" s="192"/>
      <c r="D72" s="192"/>
      <c r="E72" s="192"/>
      <c r="F72" s="192"/>
      <c r="G72" s="12">
        <v>65</v>
      </c>
      <c r="H72" s="82">
        <f>H8+H9+H44+H71</f>
        <v>379715563</v>
      </c>
      <c r="I72" s="82">
        <f>I8+I9+I44+I71</f>
        <v>403086152</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239852600</v>
      </c>
      <c r="I75" s="83">
        <f>I76+I77+I78+I84+I85+I91+I94+I97</f>
        <v>249080771</v>
      </c>
    </row>
    <row r="76" spans="1:9" ht="12.75" customHeight="1" x14ac:dyDescent="0.2">
      <c r="A76" s="190" t="s">
        <v>61</v>
      </c>
      <c r="B76" s="190"/>
      <c r="C76" s="190"/>
      <c r="D76" s="190"/>
      <c r="E76" s="190"/>
      <c r="F76" s="190"/>
      <c r="G76" s="11">
        <v>68</v>
      </c>
      <c r="H76" s="18">
        <v>201265404</v>
      </c>
      <c r="I76" s="18">
        <v>201265404</v>
      </c>
    </row>
    <row r="77" spans="1:9" ht="12.75" customHeight="1" x14ac:dyDescent="0.2">
      <c r="A77" s="190" t="s">
        <v>62</v>
      </c>
      <c r="B77" s="190"/>
      <c r="C77" s="190"/>
      <c r="D77" s="190"/>
      <c r="E77" s="190"/>
      <c r="F77" s="190"/>
      <c r="G77" s="11">
        <v>69</v>
      </c>
      <c r="H77" s="18">
        <v>20419594</v>
      </c>
      <c r="I77" s="18">
        <v>20419594</v>
      </c>
    </row>
    <row r="78" spans="1:9" ht="12.75" customHeight="1" x14ac:dyDescent="0.2">
      <c r="A78" s="194" t="s">
        <v>63</v>
      </c>
      <c r="B78" s="194"/>
      <c r="C78" s="194"/>
      <c r="D78" s="194"/>
      <c r="E78" s="194"/>
      <c r="F78" s="194"/>
      <c r="G78" s="12">
        <v>70</v>
      </c>
      <c r="H78" s="83">
        <f>SUM(H79:H83)</f>
        <v>4724803</v>
      </c>
      <c r="I78" s="83">
        <f>SUM(I79:I83)</f>
        <v>5361892</v>
      </c>
    </row>
    <row r="79" spans="1:9" ht="12.75" customHeight="1" x14ac:dyDescent="0.2">
      <c r="A79" s="190" t="s">
        <v>64</v>
      </c>
      <c r="B79" s="190"/>
      <c r="C79" s="190"/>
      <c r="D79" s="190"/>
      <c r="E79" s="190"/>
      <c r="F79" s="190"/>
      <c r="G79" s="11">
        <v>71</v>
      </c>
      <c r="H79" s="18">
        <v>4730192</v>
      </c>
      <c r="I79" s="18">
        <v>5367281</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-5389</v>
      </c>
      <c r="I81" s="18">
        <v>-5389</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701020</v>
      </c>
      <c r="I91" s="82">
        <f>I92-I93</f>
        <v>2251963</v>
      </c>
    </row>
    <row r="92" spans="1:9" ht="12.75" customHeight="1" x14ac:dyDescent="0.2">
      <c r="A92" s="190" t="s">
        <v>72</v>
      </c>
      <c r="B92" s="190"/>
      <c r="C92" s="190"/>
      <c r="D92" s="190"/>
      <c r="E92" s="190"/>
      <c r="F92" s="190"/>
      <c r="G92" s="11">
        <v>84</v>
      </c>
      <c r="H92" s="18">
        <v>701020</v>
      </c>
      <c r="I92" s="18">
        <v>2251963</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12741779</v>
      </c>
      <c r="I94" s="82">
        <f>I95-I96</f>
        <v>19781918</v>
      </c>
    </row>
    <row r="95" spans="1:9" ht="12.75" customHeight="1" x14ac:dyDescent="0.2">
      <c r="A95" s="190" t="s">
        <v>74</v>
      </c>
      <c r="B95" s="190"/>
      <c r="C95" s="190"/>
      <c r="D95" s="190"/>
      <c r="E95" s="190"/>
      <c r="F95" s="190"/>
      <c r="G95" s="11">
        <v>87</v>
      </c>
      <c r="H95" s="18">
        <v>12741779</v>
      </c>
      <c r="I95" s="18">
        <v>19781918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1598600</v>
      </c>
      <c r="I98" s="82">
        <f>SUM(I99:I104)</f>
        <v>1621141</v>
      </c>
    </row>
    <row r="99" spans="1:9" ht="12.75" customHeight="1" x14ac:dyDescent="0.2">
      <c r="A99" s="190" t="s">
        <v>77</v>
      </c>
      <c r="B99" s="190"/>
      <c r="C99" s="190"/>
      <c r="D99" s="190"/>
      <c r="E99" s="190"/>
      <c r="F99" s="190"/>
      <c r="G99" s="11">
        <v>91</v>
      </c>
      <c r="H99" s="18">
        <v>843435</v>
      </c>
      <c r="I99" s="18">
        <v>903933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331902</v>
      </c>
      <c r="I101" s="18">
        <v>341585</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423263</v>
      </c>
      <c r="I104" s="18">
        <v>375623</v>
      </c>
    </row>
    <row r="105" spans="1:9" ht="12.75" customHeight="1" x14ac:dyDescent="0.2">
      <c r="A105" s="192" t="s">
        <v>354</v>
      </c>
      <c r="B105" s="192"/>
      <c r="C105" s="192"/>
      <c r="D105" s="192"/>
      <c r="E105" s="192"/>
      <c r="F105" s="192"/>
      <c r="G105" s="12">
        <v>97</v>
      </c>
      <c r="H105" s="82">
        <f>SUM(H106:H116)</f>
        <v>98056755</v>
      </c>
      <c r="I105" s="82">
        <f>SUM(I106:I116)</f>
        <v>114847441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91743672</v>
      </c>
      <c r="I111" s="18">
        <v>108762285</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436876</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5003291</v>
      </c>
      <c r="I115" s="18">
        <v>5412247</v>
      </c>
    </row>
    <row r="116" spans="1:9" ht="12.75" customHeight="1" x14ac:dyDescent="0.2">
      <c r="A116" s="190" t="s">
        <v>93</v>
      </c>
      <c r="B116" s="190"/>
      <c r="C116" s="190"/>
      <c r="D116" s="190"/>
      <c r="E116" s="190"/>
      <c r="F116" s="190"/>
      <c r="G116" s="11">
        <v>108</v>
      </c>
      <c r="H116" s="18">
        <v>872916</v>
      </c>
      <c r="I116" s="18">
        <v>672909</v>
      </c>
    </row>
    <row r="117" spans="1:9" ht="12.75" customHeight="1" x14ac:dyDescent="0.2">
      <c r="A117" s="192" t="s">
        <v>355</v>
      </c>
      <c r="B117" s="192"/>
      <c r="C117" s="192"/>
      <c r="D117" s="192"/>
      <c r="E117" s="192"/>
      <c r="F117" s="192"/>
      <c r="G117" s="12">
        <v>109</v>
      </c>
      <c r="H117" s="82">
        <f>SUM(H118:H131)</f>
        <v>35559554</v>
      </c>
      <c r="I117" s="82">
        <f>SUM(I118:I131)</f>
        <v>32900572</v>
      </c>
    </row>
    <row r="118" spans="1:9" ht="12.75" customHeight="1" x14ac:dyDescent="0.2">
      <c r="A118" s="190" t="s">
        <v>83</v>
      </c>
      <c r="B118" s="190"/>
      <c r="C118" s="190"/>
      <c r="D118" s="190"/>
      <c r="E118" s="190"/>
      <c r="F118" s="190"/>
      <c r="G118" s="11">
        <v>110</v>
      </c>
      <c r="H118" s="18">
        <v>7491006</v>
      </c>
      <c r="I118" s="18">
        <v>1893886</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16857142</v>
      </c>
      <c r="I123" s="18">
        <v>20995109</v>
      </c>
    </row>
    <row r="124" spans="1:9" ht="12.75" customHeight="1" x14ac:dyDescent="0.2">
      <c r="A124" s="190" t="s">
        <v>89</v>
      </c>
      <c r="B124" s="190"/>
      <c r="C124" s="190"/>
      <c r="D124" s="190"/>
      <c r="E124" s="190"/>
      <c r="F124" s="190"/>
      <c r="G124" s="11">
        <v>116</v>
      </c>
      <c r="H124" s="18">
        <v>2767593</v>
      </c>
      <c r="I124" s="18">
        <v>3033446</v>
      </c>
    </row>
    <row r="125" spans="1:9" ht="12.75" customHeight="1" x14ac:dyDescent="0.2">
      <c r="A125" s="190" t="s">
        <v>90</v>
      </c>
      <c r="B125" s="190"/>
      <c r="C125" s="190"/>
      <c r="D125" s="190"/>
      <c r="E125" s="190"/>
      <c r="F125" s="190"/>
      <c r="G125" s="11">
        <v>117</v>
      </c>
      <c r="H125" s="18">
        <v>5699428</v>
      </c>
      <c r="I125" s="18">
        <v>3195383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1269722</v>
      </c>
      <c r="I127" s="18">
        <v>1351578</v>
      </c>
    </row>
    <row r="128" spans="1:9" x14ac:dyDescent="0.2">
      <c r="A128" s="190" t="s">
        <v>95</v>
      </c>
      <c r="B128" s="190"/>
      <c r="C128" s="190"/>
      <c r="D128" s="190"/>
      <c r="E128" s="190"/>
      <c r="F128" s="190"/>
      <c r="G128" s="11">
        <v>120</v>
      </c>
      <c r="H128" s="18">
        <v>451308</v>
      </c>
      <c r="I128" s="18">
        <v>543248</v>
      </c>
    </row>
    <row r="129" spans="1:9" x14ac:dyDescent="0.2">
      <c r="A129" s="190" t="s">
        <v>96</v>
      </c>
      <c r="B129" s="190"/>
      <c r="C129" s="190"/>
      <c r="D129" s="190"/>
      <c r="E129" s="190"/>
      <c r="F129" s="190"/>
      <c r="G129" s="11">
        <v>121</v>
      </c>
      <c r="H129" s="18">
        <v>49388</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973967</v>
      </c>
      <c r="I131" s="18">
        <v>1887922</v>
      </c>
    </row>
    <row r="132" spans="1:9" ht="22.15" customHeight="1" x14ac:dyDescent="0.2">
      <c r="A132" s="191" t="s">
        <v>99</v>
      </c>
      <c r="B132" s="191"/>
      <c r="C132" s="191"/>
      <c r="D132" s="191"/>
      <c r="E132" s="191"/>
      <c r="F132" s="191"/>
      <c r="G132" s="11">
        <v>124</v>
      </c>
      <c r="H132" s="18">
        <v>4648054</v>
      </c>
      <c r="I132" s="18">
        <v>4636227</v>
      </c>
    </row>
    <row r="133" spans="1:9" ht="12.75" customHeight="1" x14ac:dyDescent="0.2">
      <c r="A133" s="192" t="s">
        <v>356</v>
      </c>
      <c r="B133" s="192"/>
      <c r="C133" s="192"/>
      <c r="D133" s="192"/>
      <c r="E133" s="192"/>
      <c r="F133" s="192"/>
      <c r="G133" s="12">
        <v>125</v>
      </c>
      <c r="H133" s="82">
        <f>H75+H98+H105+H117+H132</f>
        <v>379715563</v>
      </c>
      <c r="I133" s="82">
        <f>I75+I98+I105+I117+I132</f>
        <v>403086152</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89" sqref="K8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112695447</v>
      </c>
      <c r="I8" s="48">
        <f>SUM(I9:I13)</f>
        <v>9388074</v>
      </c>
      <c r="J8" s="48">
        <f>SUM(J9:J13)</f>
        <v>128562024</v>
      </c>
      <c r="K8" s="48">
        <f>SUM(K9:K13)</f>
        <v>10800331</v>
      </c>
    </row>
    <row r="9" spans="1:11" ht="12.75" customHeight="1" x14ac:dyDescent="0.2">
      <c r="A9" s="190" t="s">
        <v>115</v>
      </c>
      <c r="B9" s="190"/>
      <c r="C9" s="190"/>
      <c r="D9" s="190"/>
      <c r="E9" s="190"/>
      <c r="F9" s="190"/>
      <c r="G9" s="11">
        <v>2</v>
      </c>
      <c r="H9" s="49">
        <v>887352</v>
      </c>
      <c r="I9" s="49">
        <v>176767</v>
      </c>
      <c r="J9" s="49">
        <v>1236619</v>
      </c>
      <c r="K9" s="49">
        <v>193864</v>
      </c>
    </row>
    <row r="10" spans="1:11" ht="12.75" customHeight="1" x14ac:dyDescent="0.2">
      <c r="A10" s="190" t="s">
        <v>116</v>
      </c>
      <c r="B10" s="190"/>
      <c r="C10" s="190"/>
      <c r="D10" s="190"/>
      <c r="E10" s="190"/>
      <c r="F10" s="190"/>
      <c r="G10" s="11">
        <v>3</v>
      </c>
      <c r="H10" s="49">
        <v>109874158</v>
      </c>
      <c r="I10" s="49">
        <v>8990634</v>
      </c>
      <c r="J10" s="49">
        <v>126183024</v>
      </c>
      <c r="K10" s="49">
        <v>10220599</v>
      </c>
    </row>
    <row r="11" spans="1:11" ht="12.75" customHeight="1" x14ac:dyDescent="0.2">
      <c r="A11" s="190" t="s">
        <v>117</v>
      </c>
      <c r="B11" s="190"/>
      <c r="C11" s="190"/>
      <c r="D11" s="190"/>
      <c r="E11" s="190"/>
      <c r="F11" s="190"/>
      <c r="G11" s="11">
        <v>4</v>
      </c>
      <c r="H11" s="49">
        <v>7097</v>
      </c>
      <c r="I11" s="49">
        <v>1818</v>
      </c>
      <c r="J11" s="49">
        <v>6998</v>
      </c>
      <c r="K11" s="49">
        <v>2530</v>
      </c>
    </row>
    <row r="12" spans="1:11" ht="12.75" customHeight="1" x14ac:dyDescent="0.2">
      <c r="A12" s="190" t="s">
        <v>118</v>
      </c>
      <c r="B12" s="190"/>
      <c r="C12" s="190"/>
      <c r="D12" s="190"/>
      <c r="E12" s="190"/>
      <c r="F12" s="190"/>
      <c r="G12" s="11">
        <v>5</v>
      </c>
      <c r="H12" s="49">
        <v>146801</v>
      </c>
      <c r="I12" s="49">
        <v>23850</v>
      </c>
      <c r="J12" s="49">
        <v>132978</v>
      </c>
      <c r="K12" s="49">
        <v>21348</v>
      </c>
    </row>
    <row r="13" spans="1:11" ht="12.75" customHeight="1" x14ac:dyDescent="0.2">
      <c r="A13" s="190" t="s">
        <v>119</v>
      </c>
      <c r="B13" s="190"/>
      <c r="C13" s="190"/>
      <c r="D13" s="190"/>
      <c r="E13" s="190"/>
      <c r="F13" s="190"/>
      <c r="G13" s="11">
        <v>6</v>
      </c>
      <c r="H13" s="49">
        <v>1780039</v>
      </c>
      <c r="I13" s="49">
        <v>195005</v>
      </c>
      <c r="J13" s="49">
        <v>1002405</v>
      </c>
      <c r="K13" s="49">
        <v>361990</v>
      </c>
    </row>
    <row r="14" spans="1:11" ht="12.75" customHeight="1" x14ac:dyDescent="0.2">
      <c r="A14" s="221" t="s">
        <v>358</v>
      </c>
      <c r="B14" s="221"/>
      <c r="C14" s="221"/>
      <c r="D14" s="221"/>
      <c r="E14" s="221"/>
      <c r="F14" s="221"/>
      <c r="G14" s="12">
        <v>7</v>
      </c>
      <c r="H14" s="48">
        <f>H15+H16+H20+H24+H25+H26+H29+H36</f>
        <v>97543281</v>
      </c>
      <c r="I14" s="48">
        <f>I15+I16+I20+I24+I25+I26+I29+I36</f>
        <v>20346608</v>
      </c>
      <c r="J14" s="48">
        <f>J15+J16+J20+J24+J25+J26+J29+J36</f>
        <v>112182388</v>
      </c>
      <c r="K14" s="48">
        <f>K15+K16+K20+K24+K25+K26+K29+K36</f>
        <v>23160267</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32377547</v>
      </c>
      <c r="I16" s="48">
        <f>SUM(I17:I19)</f>
        <v>4529146</v>
      </c>
      <c r="J16" s="48">
        <f>SUM(J17:J19)</f>
        <v>38390217</v>
      </c>
      <c r="K16" s="48">
        <f>SUM(K17:K19)</f>
        <v>5708767</v>
      </c>
    </row>
    <row r="17" spans="1:11" ht="12.75" customHeight="1" x14ac:dyDescent="0.2">
      <c r="A17" s="224" t="s">
        <v>120</v>
      </c>
      <c r="B17" s="224"/>
      <c r="C17" s="224"/>
      <c r="D17" s="224"/>
      <c r="E17" s="224"/>
      <c r="F17" s="224"/>
      <c r="G17" s="11">
        <v>10</v>
      </c>
      <c r="H17" s="49">
        <v>19035760</v>
      </c>
      <c r="I17" s="49">
        <v>2496515</v>
      </c>
      <c r="J17" s="49">
        <v>21207306</v>
      </c>
      <c r="K17" s="49">
        <v>3176472</v>
      </c>
    </row>
    <row r="18" spans="1:11" ht="12.75" customHeight="1" x14ac:dyDescent="0.2">
      <c r="A18" s="224" t="s">
        <v>121</v>
      </c>
      <c r="B18" s="224"/>
      <c r="C18" s="224"/>
      <c r="D18" s="224"/>
      <c r="E18" s="224"/>
      <c r="F18" s="224"/>
      <c r="G18" s="11">
        <v>11</v>
      </c>
      <c r="H18" s="49">
        <v>123221</v>
      </c>
      <c r="I18" s="49">
        <v>17172</v>
      </c>
      <c r="J18" s="49">
        <v>175399</v>
      </c>
      <c r="K18" s="49">
        <v>11571</v>
      </c>
    </row>
    <row r="19" spans="1:11" ht="12.75" customHeight="1" x14ac:dyDescent="0.2">
      <c r="A19" s="224" t="s">
        <v>122</v>
      </c>
      <c r="B19" s="224"/>
      <c r="C19" s="224"/>
      <c r="D19" s="224"/>
      <c r="E19" s="224"/>
      <c r="F19" s="224"/>
      <c r="G19" s="11">
        <v>12</v>
      </c>
      <c r="H19" s="49">
        <v>13218566</v>
      </c>
      <c r="I19" s="49">
        <v>2015459</v>
      </c>
      <c r="J19" s="49">
        <v>17007512</v>
      </c>
      <c r="K19" s="49">
        <v>2520724</v>
      </c>
    </row>
    <row r="20" spans="1:11" ht="12.75" customHeight="1" x14ac:dyDescent="0.2">
      <c r="A20" s="194" t="s">
        <v>439</v>
      </c>
      <c r="B20" s="194"/>
      <c r="C20" s="194"/>
      <c r="D20" s="194"/>
      <c r="E20" s="194"/>
      <c r="F20" s="194"/>
      <c r="G20" s="12">
        <v>13</v>
      </c>
      <c r="H20" s="48">
        <f>SUM(H21:H23)</f>
        <v>26398184</v>
      </c>
      <c r="I20" s="48">
        <f>SUM(I21:I23)</f>
        <v>6118684</v>
      </c>
      <c r="J20" s="48">
        <f>SUM(J21:J23)</f>
        <v>29877586</v>
      </c>
      <c r="K20" s="48">
        <f>SUM(K21:K23)</f>
        <v>6776281</v>
      </c>
    </row>
    <row r="21" spans="1:11" ht="12.75" customHeight="1" x14ac:dyDescent="0.2">
      <c r="A21" s="224" t="s">
        <v>105</v>
      </c>
      <c r="B21" s="224"/>
      <c r="C21" s="224"/>
      <c r="D21" s="224"/>
      <c r="E21" s="224"/>
      <c r="F21" s="224"/>
      <c r="G21" s="11">
        <v>14</v>
      </c>
      <c r="H21" s="49">
        <v>16559475</v>
      </c>
      <c r="I21" s="49">
        <v>4043903</v>
      </c>
      <c r="J21" s="49">
        <v>18644513</v>
      </c>
      <c r="K21" s="49">
        <v>4469475</v>
      </c>
    </row>
    <row r="22" spans="1:11" ht="12.75" customHeight="1" x14ac:dyDescent="0.2">
      <c r="A22" s="224" t="s">
        <v>106</v>
      </c>
      <c r="B22" s="224"/>
      <c r="C22" s="224"/>
      <c r="D22" s="224"/>
      <c r="E22" s="224"/>
      <c r="F22" s="224"/>
      <c r="G22" s="11">
        <v>15</v>
      </c>
      <c r="H22" s="49">
        <v>6288777</v>
      </c>
      <c r="I22" s="49">
        <v>1246379</v>
      </c>
      <c r="J22" s="49">
        <v>7198942</v>
      </c>
      <c r="K22" s="49">
        <v>1370735</v>
      </c>
    </row>
    <row r="23" spans="1:11" ht="12.75" customHeight="1" x14ac:dyDescent="0.2">
      <c r="A23" s="224" t="s">
        <v>107</v>
      </c>
      <c r="B23" s="224"/>
      <c r="C23" s="224"/>
      <c r="D23" s="224"/>
      <c r="E23" s="224"/>
      <c r="F23" s="224"/>
      <c r="G23" s="11">
        <v>16</v>
      </c>
      <c r="H23" s="49">
        <v>3549932</v>
      </c>
      <c r="I23" s="49">
        <v>828402</v>
      </c>
      <c r="J23" s="49">
        <v>4034131</v>
      </c>
      <c r="K23" s="49">
        <v>936071</v>
      </c>
    </row>
    <row r="24" spans="1:11" ht="12.75" customHeight="1" x14ac:dyDescent="0.2">
      <c r="A24" s="190" t="s">
        <v>108</v>
      </c>
      <c r="B24" s="190"/>
      <c r="C24" s="190"/>
      <c r="D24" s="190"/>
      <c r="E24" s="190"/>
      <c r="F24" s="190"/>
      <c r="G24" s="11">
        <v>17</v>
      </c>
      <c r="H24" s="49">
        <v>19519088</v>
      </c>
      <c r="I24" s="49">
        <v>4680606</v>
      </c>
      <c r="J24" s="49">
        <v>23164618</v>
      </c>
      <c r="K24" s="49">
        <v>5749628</v>
      </c>
    </row>
    <row r="25" spans="1:11" ht="12.75" customHeight="1" x14ac:dyDescent="0.2">
      <c r="A25" s="190" t="s">
        <v>109</v>
      </c>
      <c r="B25" s="190"/>
      <c r="C25" s="190"/>
      <c r="D25" s="190"/>
      <c r="E25" s="190"/>
      <c r="F25" s="190"/>
      <c r="G25" s="11">
        <v>18</v>
      </c>
      <c r="H25" s="49">
        <v>17285698</v>
      </c>
      <c r="I25" s="49">
        <v>4576393</v>
      </c>
      <c r="J25" s="49">
        <v>20176565</v>
      </c>
      <c r="K25" s="49">
        <v>4585140</v>
      </c>
    </row>
    <row r="26" spans="1:11" ht="12.75" customHeight="1" x14ac:dyDescent="0.2">
      <c r="A26" s="194" t="s">
        <v>440</v>
      </c>
      <c r="B26" s="194"/>
      <c r="C26" s="194"/>
      <c r="D26" s="194"/>
      <c r="E26" s="194"/>
      <c r="F26" s="194"/>
      <c r="G26" s="12">
        <v>19</v>
      </c>
      <c r="H26" s="48">
        <f>H27+H28</f>
        <v>31149</v>
      </c>
      <c r="I26" s="48">
        <f>I27+I28</f>
        <v>31149</v>
      </c>
      <c r="J26" s="48">
        <f>J27+J28</f>
        <v>15724</v>
      </c>
      <c r="K26" s="48">
        <f>K27+K28</f>
        <v>15724</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31149</v>
      </c>
      <c r="I28" s="49">
        <v>31149</v>
      </c>
      <c r="J28" s="49">
        <v>15724</v>
      </c>
      <c r="K28" s="49">
        <v>15724</v>
      </c>
    </row>
    <row r="29" spans="1:11" ht="12.75" customHeight="1" x14ac:dyDescent="0.2">
      <c r="A29" s="194" t="s">
        <v>441</v>
      </c>
      <c r="B29" s="194"/>
      <c r="C29" s="194"/>
      <c r="D29" s="194"/>
      <c r="E29" s="194"/>
      <c r="F29" s="194"/>
      <c r="G29" s="12">
        <v>22</v>
      </c>
      <c r="H29" s="48">
        <f>SUM(H30:H35)</f>
        <v>46803</v>
      </c>
      <c r="I29" s="48">
        <f>SUM(I30:I35)</f>
        <v>46803</v>
      </c>
      <c r="J29" s="48">
        <f>SUM(J30:J35)</f>
        <v>99063</v>
      </c>
      <c r="K29" s="48">
        <f>SUM(K30:K35)</f>
        <v>99063</v>
      </c>
    </row>
    <row r="30" spans="1:11" ht="12.75" customHeight="1" x14ac:dyDescent="0.2">
      <c r="A30" s="224" t="s">
        <v>125</v>
      </c>
      <c r="B30" s="224"/>
      <c r="C30" s="224"/>
      <c r="D30" s="224"/>
      <c r="E30" s="224"/>
      <c r="F30" s="224"/>
      <c r="G30" s="11">
        <v>23</v>
      </c>
      <c r="H30" s="49">
        <v>28830</v>
      </c>
      <c r="I30" s="49">
        <v>28830</v>
      </c>
      <c r="J30" s="49">
        <v>83782</v>
      </c>
      <c r="K30" s="49">
        <v>83782</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17973</v>
      </c>
      <c r="I32" s="49">
        <v>17973</v>
      </c>
      <c r="J32" s="49">
        <v>15281</v>
      </c>
      <c r="K32" s="49">
        <v>15281</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1884812</v>
      </c>
      <c r="I36" s="49">
        <v>363827</v>
      </c>
      <c r="J36" s="49">
        <v>458615</v>
      </c>
      <c r="K36" s="49">
        <v>225664</v>
      </c>
    </row>
    <row r="37" spans="1:11" ht="12.75" customHeight="1" x14ac:dyDescent="0.2">
      <c r="A37" s="221" t="s">
        <v>359</v>
      </c>
      <c r="B37" s="221"/>
      <c r="C37" s="221"/>
      <c r="D37" s="221"/>
      <c r="E37" s="221"/>
      <c r="F37" s="221"/>
      <c r="G37" s="12">
        <v>30</v>
      </c>
      <c r="H37" s="48">
        <f>SUM(H38:H47)</f>
        <v>1395292</v>
      </c>
      <c r="I37" s="48">
        <f>SUM(I38:I47)</f>
        <v>762271</v>
      </c>
      <c r="J37" s="48">
        <f>SUM(J38:J47)</f>
        <v>784556</v>
      </c>
      <c r="K37" s="48">
        <f>SUM(K38:K47)</f>
        <v>416380</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3929</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1031342</v>
      </c>
      <c r="I44" s="49">
        <v>687360</v>
      </c>
      <c r="J44" s="49">
        <v>365821</v>
      </c>
      <c r="K44" s="49">
        <v>129395</v>
      </c>
    </row>
    <row r="45" spans="1:11" ht="12.75" customHeight="1" x14ac:dyDescent="0.2">
      <c r="A45" s="190" t="s">
        <v>138</v>
      </c>
      <c r="B45" s="190"/>
      <c r="C45" s="190"/>
      <c r="D45" s="190"/>
      <c r="E45" s="190"/>
      <c r="F45" s="190"/>
      <c r="G45" s="11">
        <v>38</v>
      </c>
      <c r="H45" s="49">
        <v>1569</v>
      </c>
      <c r="I45" s="49">
        <v>2875</v>
      </c>
      <c r="J45" s="49">
        <v>0</v>
      </c>
      <c r="K45" s="49">
        <v>459</v>
      </c>
    </row>
    <row r="46" spans="1:11" ht="12.75" customHeight="1" x14ac:dyDescent="0.2">
      <c r="A46" s="190" t="s">
        <v>139</v>
      </c>
      <c r="B46" s="190"/>
      <c r="C46" s="190"/>
      <c r="D46" s="190"/>
      <c r="E46" s="190"/>
      <c r="F46" s="190"/>
      <c r="G46" s="11">
        <v>39</v>
      </c>
      <c r="H46" s="49">
        <v>326638</v>
      </c>
      <c r="I46" s="49">
        <v>69193</v>
      </c>
      <c r="J46" s="49">
        <v>358698</v>
      </c>
      <c r="K46" s="49">
        <v>284347</v>
      </c>
    </row>
    <row r="47" spans="1:11" ht="12.75" customHeight="1" x14ac:dyDescent="0.2">
      <c r="A47" s="190" t="s">
        <v>140</v>
      </c>
      <c r="B47" s="190"/>
      <c r="C47" s="190"/>
      <c r="D47" s="190"/>
      <c r="E47" s="190"/>
      <c r="F47" s="190"/>
      <c r="G47" s="11">
        <v>40</v>
      </c>
      <c r="H47" s="49">
        <v>31814</v>
      </c>
      <c r="I47" s="49">
        <v>2843</v>
      </c>
      <c r="J47" s="49">
        <v>60037</v>
      </c>
      <c r="K47" s="49">
        <v>2179</v>
      </c>
    </row>
    <row r="48" spans="1:11" ht="12.75" customHeight="1" x14ac:dyDescent="0.2">
      <c r="A48" s="221" t="s">
        <v>360</v>
      </c>
      <c r="B48" s="221"/>
      <c r="C48" s="221"/>
      <c r="D48" s="221"/>
      <c r="E48" s="221"/>
      <c r="F48" s="221"/>
      <c r="G48" s="12">
        <v>41</v>
      </c>
      <c r="H48" s="48">
        <f>SUM(H49:H55)</f>
        <v>4739108</v>
      </c>
      <c r="I48" s="48">
        <f>SUM(I49:I55)</f>
        <v>1101056</v>
      </c>
      <c r="J48" s="48">
        <f>SUM(J49:J55)</f>
        <v>3947090</v>
      </c>
      <c r="K48" s="48">
        <f>SUM(K49:K55)</f>
        <v>1002185</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3769422</v>
      </c>
      <c r="I51" s="49">
        <v>888074</v>
      </c>
      <c r="J51" s="49">
        <v>3593085</v>
      </c>
      <c r="K51" s="49">
        <v>940854</v>
      </c>
    </row>
    <row r="52" spans="1:11" ht="12.75" customHeight="1" x14ac:dyDescent="0.2">
      <c r="A52" s="214" t="s">
        <v>144</v>
      </c>
      <c r="B52" s="214"/>
      <c r="C52" s="214"/>
      <c r="D52" s="214"/>
      <c r="E52" s="214"/>
      <c r="F52" s="214"/>
      <c r="G52" s="11">
        <v>45</v>
      </c>
      <c r="H52" s="49">
        <v>0</v>
      </c>
      <c r="I52" s="49">
        <v>0</v>
      </c>
      <c r="J52" s="49">
        <v>4466</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969686</v>
      </c>
      <c r="I55" s="49">
        <v>212982</v>
      </c>
      <c r="J55" s="49">
        <v>349539</v>
      </c>
      <c r="K55" s="49">
        <v>61331</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114090739</v>
      </c>
      <c r="I60" s="48">
        <f t="shared" ref="I60:K60" si="0">I8+I37+I56+I57</f>
        <v>10150345</v>
      </c>
      <c r="J60" s="48">
        <f t="shared" si="0"/>
        <v>129346580</v>
      </c>
      <c r="K60" s="48">
        <f t="shared" si="0"/>
        <v>11216711</v>
      </c>
    </row>
    <row r="61" spans="1:11" ht="12.75" customHeight="1" x14ac:dyDescent="0.2">
      <c r="A61" s="221" t="s">
        <v>362</v>
      </c>
      <c r="B61" s="221"/>
      <c r="C61" s="221"/>
      <c r="D61" s="221"/>
      <c r="E61" s="221"/>
      <c r="F61" s="221"/>
      <c r="G61" s="12">
        <v>54</v>
      </c>
      <c r="H61" s="48">
        <f>H14+H48+H58+H59</f>
        <v>102282389</v>
      </c>
      <c r="I61" s="48">
        <f t="shared" ref="I61:K61" si="1">I14+I48+I58+I59</f>
        <v>21447664</v>
      </c>
      <c r="J61" s="48">
        <f t="shared" si="1"/>
        <v>116129478</v>
      </c>
      <c r="K61" s="48">
        <f t="shared" si="1"/>
        <v>24162452</v>
      </c>
    </row>
    <row r="62" spans="1:11" ht="12.75" customHeight="1" x14ac:dyDescent="0.2">
      <c r="A62" s="221" t="s">
        <v>363</v>
      </c>
      <c r="B62" s="221"/>
      <c r="C62" s="221"/>
      <c r="D62" s="221"/>
      <c r="E62" s="221"/>
      <c r="F62" s="221"/>
      <c r="G62" s="12">
        <v>55</v>
      </c>
      <c r="H62" s="48">
        <f>H60-H61</f>
        <v>11808350</v>
      </c>
      <c r="I62" s="48">
        <f t="shared" ref="I62:K62" si="2">I60-I61</f>
        <v>-11297319</v>
      </c>
      <c r="J62" s="48">
        <f t="shared" si="2"/>
        <v>13217102</v>
      </c>
      <c r="K62" s="48">
        <f t="shared" si="2"/>
        <v>-12945741</v>
      </c>
    </row>
    <row r="63" spans="1:11" ht="12.75" customHeight="1" x14ac:dyDescent="0.2">
      <c r="A63" s="222" t="s">
        <v>364</v>
      </c>
      <c r="B63" s="222"/>
      <c r="C63" s="222"/>
      <c r="D63" s="222"/>
      <c r="E63" s="222"/>
      <c r="F63" s="222"/>
      <c r="G63" s="12">
        <v>56</v>
      </c>
      <c r="H63" s="48">
        <f>+IF((H60-H61)&gt;0,(H60-H61),0)</f>
        <v>11808350</v>
      </c>
      <c r="I63" s="48">
        <f t="shared" ref="I63:K63" si="3">+IF((I60-I61)&gt;0,(I60-I61),0)</f>
        <v>0</v>
      </c>
      <c r="J63" s="48">
        <f t="shared" si="3"/>
        <v>13217102</v>
      </c>
      <c r="K63" s="48">
        <f t="shared" si="3"/>
        <v>0</v>
      </c>
    </row>
    <row r="64" spans="1:11" ht="12.75" customHeight="1" x14ac:dyDescent="0.2">
      <c r="A64" s="222" t="s">
        <v>365</v>
      </c>
      <c r="B64" s="222"/>
      <c r="C64" s="222"/>
      <c r="D64" s="222"/>
      <c r="E64" s="222"/>
      <c r="F64" s="222"/>
      <c r="G64" s="12">
        <v>57</v>
      </c>
      <c r="H64" s="48">
        <f>+IF((H60-H61)&lt;0,(H60-H61),0)</f>
        <v>0</v>
      </c>
      <c r="I64" s="48">
        <f t="shared" ref="I64:K64" si="4">+IF((I60-I61)&lt;0,(I60-I61),0)</f>
        <v>-11297319</v>
      </c>
      <c r="J64" s="48">
        <f t="shared" si="4"/>
        <v>0</v>
      </c>
      <c r="K64" s="48">
        <f t="shared" si="4"/>
        <v>-12945741</v>
      </c>
    </row>
    <row r="65" spans="1:11" ht="12.75" customHeight="1" x14ac:dyDescent="0.2">
      <c r="A65" s="223" t="s">
        <v>111</v>
      </c>
      <c r="B65" s="223"/>
      <c r="C65" s="223"/>
      <c r="D65" s="223"/>
      <c r="E65" s="223"/>
      <c r="F65" s="223"/>
      <c r="G65" s="11">
        <v>58</v>
      </c>
      <c r="H65" s="49">
        <v>-933429</v>
      </c>
      <c r="I65" s="49">
        <v>-1211373</v>
      </c>
      <c r="J65" s="49">
        <v>-6564816</v>
      </c>
      <c r="K65" s="49">
        <v>-1388591</v>
      </c>
    </row>
    <row r="66" spans="1:11" ht="12.75" customHeight="1" x14ac:dyDescent="0.2">
      <c r="A66" s="221" t="s">
        <v>366</v>
      </c>
      <c r="B66" s="221"/>
      <c r="C66" s="221"/>
      <c r="D66" s="221"/>
      <c r="E66" s="221"/>
      <c r="F66" s="221"/>
      <c r="G66" s="12">
        <v>59</v>
      </c>
      <c r="H66" s="48">
        <f>H62-H65</f>
        <v>12741779</v>
      </c>
      <c r="I66" s="48">
        <f t="shared" ref="I66:K66" si="5">I62-I65</f>
        <v>-10085946</v>
      </c>
      <c r="J66" s="48">
        <f t="shared" si="5"/>
        <v>19781918</v>
      </c>
      <c r="K66" s="48">
        <f t="shared" si="5"/>
        <v>-11557150</v>
      </c>
    </row>
    <row r="67" spans="1:11" ht="12.75" customHeight="1" x14ac:dyDescent="0.2">
      <c r="A67" s="222" t="s">
        <v>367</v>
      </c>
      <c r="B67" s="222"/>
      <c r="C67" s="222"/>
      <c r="D67" s="222"/>
      <c r="E67" s="222"/>
      <c r="F67" s="222"/>
      <c r="G67" s="12">
        <v>60</v>
      </c>
      <c r="H67" s="48">
        <f>+IF((H62-H65)&gt;0,(H62-H65),0)</f>
        <v>12741779</v>
      </c>
      <c r="I67" s="48">
        <f t="shared" ref="I67:K67" si="6">+IF((I62-I65)&gt;0,(I62-I65),0)</f>
        <v>0</v>
      </c>
      <c r="J67" s="48">
        <f t="shared" si="6"/>
        <v>19781918</v>
      </c>
      <c r="K67" s="48">
        <f t="shared" si="6"/>
        <v>0</v>
      </c>
    </row>
    <row r="68" spans="1:11" ht="12.75" customHeight="1" x14ac:dyDescent="0.2">
      <c r="A68" s="222" t="s">
        <v>368</v>
      </c>
      <c r="B68" s="222"/>
      <c r="C68" s="222"/>
      <c r="D68" s="222"/>
      <c r="E68" s="222"/>
      <c r="F68" s="222"/>
      <c r="G68" s="12">
        <v>61</v>
      </c>
      <c r="H68" s="48">
        <f>+IF((H62-H65)&lt;0,(H62-H65),0)</f>
        <v>0</v>
      </c>
      <c r="I68" s="48">
        <f t="shared" ref="I68:K68" si="7">+IF((I62-I65)&lt;0,(I62-I65),0)</f>
        <v>-10085946</v>
      </c>
      <c r="J68" s="48">
        <f t="shared" si="7"/>
        <v>0</v>
      </c>
      <c r="K68" s="48">
        <f t="shared" si="7"/>
        <v>-11557150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12741779</v>
      </c>
      <c r="I89" s="52">
        <v>-10085946</v>
      </c>
      <c r="J89" s="52">
        <v>19781918</v>
      </c>
      <c r="K89" s="52">
        <v>-11557150</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12741779</v>
      </c>
      <c r="I109" s="51">
        <f>I89+I108</f>
        <v>-10085946</v>
      </c>
      <c r="J109" s="51">
        <f t="shared" ref="J109:K109" si="12">J89+J108</f>
        <v>19781918</v>
      </c>
      <c r="K109" s="51">
        <f t="shared" si="12"/>
        <v>-11557150</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 zoomScale="85" zoomScaleNormal="100" zoomScaleSheetLayoutView="85"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464</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11808350</v>
      </c>
      <c r="I8" s="64">
        <v>13217102</v>
      </c>
    </row>
    <row r="9" spans="1:9" ht="12.75" customHeight="1" x14ac:dyDescent="0.2">
      <c r="A9" s="245" t="s">
        <v>171</v>
      </c>
      <c r="B9" s="245"/>
      <c r="C9" s="245"/>
      <c r="D9" s="245"/>
      <c r="E9" s="245"/>
      <c r="F9" s="245"/>
      <c r="G9" s="65">
        <v>2</v>
      </c>
      <c r="H9" s="66">
        <f>H10+H11+H12+H13+H14+H15+H16+H17</f>
        <v>21765135</v>
      </c>
      <c r="I9" s="66">
        <f>I10+I11+I12+I13+I14+I15+I16+I17</f>
        <v>26597230</v>
      </c>
    </row>
    <row r="10" spans="1:9" ht="12.75" customHeight="1" x14ac:dyDescent="0.2">
      <c r="A10" s="224" t="s">
        <v>172</v>
      </c>
      <c r="B10" s="224"/>
      <c r="C10" s="224"/>
      <c r="D10" s="224"/>
      <c r="E10" s="224"/>
      <c r="F10" s="224"/>
      <c r="G10" s="63">
        <v>3</v>
      </c>
      <c r="H10" s="64">
        <v>19519088</v>
      </c>
      <c r="I10" s="64">
        <v>23164618</v>
      </c>
    </row>
    <row r="11" spans="1:9" ht="22.15" customHeight="1" x14ac:dyDescent="0.2">
      <c r="A11" s="224" t="s">
        <v>173</v>
      </c>
      <c r="B11" s="224"/>
      <c r="C11" s="224"/>
      <c r="D11" s="224"/>
      <c r="E11" s="224"/>
      <c r="F11" s="224"/>
      <c r="G11" s="63">
        <v>4</v>
      </c>
      <c r="H11" s="64">
        <v>269454</v>
      </c>
      <c r="I11" s="64">
        <v>105431</v>
      </c>
    </row>
    <row r="12" spans="1:9" ht="23.45" customHeight="1" x14ac:dyDescent="0.2">
      <c r="A12" s="224" t="s">
        <v>174</v>
      </c>
      <c r="B12" s="224"/>
      <c r="C12" s="224"/>
      <c r="D12" s="224"/>
      <c r="E12" s="224"/>
      <c r="F12" s="224"/>
      <c r="G12" s="63">
        <v>5</v>
      </c>
      <c r="H12" s="64">
        <v>31149</v>
      </c>
      <c r="I12" s="64">
        <v>15724</v>
      </c>
    </row>
    <row r="13" spans="1:9" ht="12.75" customHeight="1" x14ac:dyDescent="0.2">
      <c r="A13" s="224" t="s">
        <v>175</v>
      </c>
      <c r="B13" s="224"/>
      <c r="C13" s="224"/>
      <c r="D13" s="224"/>
      <c r="E13" s="224"/>
      <c r="F13" s="224"/>
      <c r="G13" s="63">
        <v>6</v>
      </c>
      <c r="H13" s="64">
        <v>-1934707</v>
      </c>
      <c r="I13" s="64">
        <v>-719754</v>
      </c>
    </row>
    <row r="14" spans="1:9" ht="12.75" customHeight="1" x14ac:dyDescent="0.2">
      <c r="A14" s="224" t="s">
        <v>176</v>
      </c>
      <c r="B14" s="224"/>
      <c r="C14" s="224"/>
      <c r="D14" s="224"/>
      <c r="E14" s="224"/>
      <c r="F14" s="224"/>
      <c r="G14" s="63">
        <v>7</v>
      </c>
      <c r="H14" s="64">
        <v>4640399</v>
      </c>
      <c r="I14" s="64">
        <v>3886321</v>
      </c>
    </row>
    <row r="15" spans="1:9" ht="12.75" customHeight="1" x14ac:dyDescent="0.2">
      <c r="A15" s="224" t="s">
        <v>177</v>
      </c>
      <c r="B15" s="224"/>
      <c r="C15" s="224"/>
      <c r="D15" s="224"/>
      <c r="E15" s="224"/>
      <c r="F15" s="224"/>
      <c r="G15" s="63">
        <v>8</v>
      </c>
      <c r="H15" s="64">
        <v>-786030</v>
      </c>
      <c r="I15" s="64">
        <v>204053</v>
      </c>
    </row>
    <row r="16" spans="1:9" ht="12.75" customHeight="1" x14ac:dyDescent="0.2">
      <c r="A16" s="224" t="s">
        <v>178</v>
      </c>
      <c r="B16" s="224"/>
      <c r="C16" s="224"/>
      <c r="D16" s="224"/>
      <c r="E16" s="224"/>
      <c r="F16" s="224"/>
      <c r="G16" s="63">
        <v>9</v>
      </c>
      <c r="H16" s="64">
        <v>-1569</v>
      </c>
      <c r="I16" s="64">
        <v>4466</v>
      </c>
    </row>
    <row r="17" spans="1:9" ht="25.15" customHeight="1" x14ac:dyDescent="0.2">
      <c r="A17" s="224" t="s">
        <v>179</v>
      </c>
      <c r="B17" s="224"/>
      <c r="C17" s="224"/>
      <c r="D17" s="224"/>
      <c r="E17" s="224"/>
      <c r="F17" s="224"/>
      <c r="G17" s="63">
        <v>10</v>
      </c>
      <c r="H17" s="64">
        <v>27351</v>
      </c>
      <c r="I17" s="64">
        <v>-63629</v>
      </c>
    </row>
    <row r="18" spans="1:9" ht="28.15" customHeight="1" x14ac:dyDescent="0.2">
      <c r="A18" s="241" t="s">
        <v>306</v>
      </c>
      <c r="B18" s="241"/>
      <c r="C18" s="241"/>
      <c r="D18" s="241"/>
      <c r="E18" s="241"/>
      <c r="F18" s="241"/>
      <c r="G18" s="65">
        <v>11</v>
      </c>
      <c r="H18" s="66">
        <f>H8+H9</f>
        <v>33573485</v>
      </c>
      <c r="I18" s="66">
        <f>I8+I9</f>
        <v>39814332</v>
      </c>
    </row>
    <row r="19" spans="1:9" ht="12.75" customHeight="1" x14ac:dyDescent="0.2">
      <c r="A19" s="245" t="s">
        <v>180</v>
      </c>
      <c r="B19" s="245"/>
      <c r="C19" s="245"/>
      <c r="D19" s="245"/>
      <c r="E19" s="245"/>
      <c r="F19" s="245"/>
      <c r="G19" s="65">
        <v>12</v>
      </c>
      <c r="H19" s="66">
        <f>H20+H21+H22+H23</f>
        <v>8450902</v>
      </c>
      <c r="I19" s="66">
        <f>I20+I21+I22+I23</f>
        <v>-3823021</v>
      </c>
    </row>
    <row r="20" spans="1:9" ht="12.75" customHeight="1" x14ac:dyDescent="0.2">
      <c r="A20" s="224" t="s">
        <v>181</v>
      </c>
      <c r="B20" s="224"/>
      <c r="C20" s="224"/>
      <c r="D20" s="224"/>
      <c r="E20" s="224"/>
      <c r="F20" s="224"/>
      <c r="G20" s="63">
        <v>13</v>
      </c>
      <c r="H20" s="64">
        <v>8644057</v>
      </c>
      <c r="I20" s="64">
        <v>-5226490</v>
      </c>
    </row>
    <row r="21" spans="1:9" ht="12.75" customHeight="1" x14ac:dyDescent="0.2">
      <c r="A21" s="224" t="s">
        <v>182</v>
      </c>
      <c r="B21" s="224"/>
      <c r="C21" s="224"/>
      <c r="D21" s="224"/>
      <c r="E21" s="224"/>
      <c r="F21" s="224"/>
      <c r="G21" s="63">
        <v>14</v>
      </c>
      <c r="H21" s="64">
        <v>-549107</v>
      </c>
      <c r="I21" s="64">
        <v>966245</v>
      </c>
    </row>
    <row r="22" spans="1:9" ht="12.75" customHeight="1" x14ac:dyDescent="0.2">
      <c r="A22" s="224" t="s">
        <v>183</v>
      </c>
      <c r="B22" s="224"/>
      <c r="C22" s="224"/>
      <c r="D22" s="224"/>
      <c r="E22" s="224"/>
      <c r="F22" s="224"/>
      <c r="G22" s="63">
        <v>15</v>
      </c>
      <c r="H22" s="64">
        <v>355952</v>
      </c>
      <c r="I22" s="64">
        <v>437224</v>
      </c>
    </row>
    <row r="23" spans="1:9" ht="12.75" customHeight="1" x14ac:dyDescent="0.2">
      <c r="A23" s="224" t="s">
        <v>184</v>
      </c>
      <c r="B23" s="224"/>
      <c r="C23" s="224"/>
      <c r="D23" s="224"/>
      <c r="E23" s="224"/>
      <c r="F23" s="224"/>
      <c r="G23" s="63">
        <v>16</v>
      </c>
      <c r="H23" s="64">
        <v>0</v>
      </c>
      <c r="I23" s="64">
        <v>0</v>
      </c>
    </row>
    <row r="24" spans="1:9" ht="12.75" customHeight="1" x14ac:dyDescent="0.2">
      <c r="A24" s="241" t="s">
        <v>185</v>
      </c>
      <c r="B24" s="241"/>
      <c r="C24" s="241"/>
      <c r="D24" s="241"/>
      <c r="E24" s="241"/>
      <c r="F24" s="241"/>
      <c r="G24" s="65">
        <v>17</v>
      </c>
      <c r="H24" s="66">
        <f>H18+H19</f>
        <v>42024387</v>
      </c>
      <c r="I24" s="66">
        <f>I18+I19</f>
        <v>35991311</v>
      </c>
    </row>
    <row r="25" spans="1:9" ht="12.75" customHeight="1" x14ac:dyDescent="0.2">
      <c r="A25" s="190" t="s">
        <v>186</v>
      </c>
      <c r="B25" s="190"/>
      <c r="C25" s="190"/>
      <c r="D25" s="190"/>
      <c r="E25" s="190"/>
      <c r="F25" s="190"/>
      <c r="G25" s="63">
        <v>18</v>
      </c>
      <c r="H25" s="64">
        <v>-4828806</v>
      </c>
      <c r="I25" s="64">
        <v>-3722991</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37195581</v>
      </c>
      <c r="I27" s="66">
        <f>I24+I25+I26</f>
        <v>32268320</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21631</v>
      </c>
      <c r="I29" s="67">
        <v>10224</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1934707</v>
      </c>
      <c r="I31" s="67">
        <v>888869</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11200000</v>
      </c>
      <c r="I33" s="67">
        <v>11300000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13156338</v>
      </c>
      <c r="I35" s="68">
        <f>I29+I30+I31+I32+I33+I34</f>
        <v>12199093</v>
      </c>
    </row>
    <row r="36" spans="1:9" ht="22.9" customHeight="1" x14ac:dyDescent="0.2">
      <c r="A36" s="190" t="s">
        <v>197</v>
      </c>
      <c r="B36" s="190"/>
      <c r="C36" s="190"/>
      <c r="D36" s="190"/>
      <c r="E36" s="190"/>
      <c r="F36" s="190"/>
      <c r="G36" s="63">
        <v>28</v>
      </c>
      <c r="H36" s="67">
        <v>-42348325</v>
      </c>
      <c r="I36" s="67">
        <v>-54237512</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-42348325</v>
      </c>
      <c r="I41" s="68">
        <f>I36+I37+I38+I39+I40</f>
        <v>-54237512</v>
      </c>
    </row>
    <row r="42" spans="1:9" ht="29.45" customHeight="1" x14ac:dyDescent="0.2">
      <c r="A42" s="242" t="s">
        <v>203</v>
      </c>
      <c r="B42" s="242"/>
      <c r="C42" s="242"/>
      <c r="D42" s="242"/>
      <c r="E42" s="242"/>
      <c r="F42" s="242"/>
      <c r="G42" s="65">
        <v>34</v>
      </c>
      <c r="H42" s="68">
        <f>H35+H41</f>
        <v>-29191987</v>
      </c>
      <c r="I42" s="68">
        <f>I35+I41</f>
        <v>-42038419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16509983</v>
      </c>
      <c r="I46" s="67">
        <v>37749875</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16509983</v>
      </c>
      <c r="I48" s="68">
        <f>I44+I45+I46+I47</f>
        <v>37749875</v>
      </c>
    </row>
    <row r="49" spans="1:9" ht="24.6" customHeight="1" x14ac:dyDescent="0.2">
      <c r="A49" s="190" t="s">
        <v>305</v>
      </c>
      <c r="B49" s="190"/>
      <c r="C49" s="190"/>
      <c r="D49" s="190"/>
      <c r="E49" s="190"/>
      <c r="F49" s="190"/>
      <c r="G49" s="63">
        <v>40</v>
      </c>
      <c r="H49" s="67">
        <v>-16541047</v>
      </c>
      <c r="I49" s="67">
        <v>-16850310</v>
      </c>
    </row>
    <row r="50" spans="1:9" ht="12.75" customHeight="1" x14ac:dyDescent="0.2">
      <c r="A50" s="190" t="s">
        <v>210</v>
      </c>
      <c r="B50" s="190"/>
      <c r="C50" s="190"/>
      <c r="D50" s="190"/>
      <c r="E50" s="190"/>
      <c r="F50" s="190"/>
      <c r="G50" s="63">
        <v>41</v>
      </c>
      <c r="H50" s="67">
        <v>-10553747</v>
      </c>
      <c r="I50" s="67">
        <v>-10553747</v>
      </c>
    </row>
    <row r="51" spans="1:9" ht="12.75" customHeight="1" x14ac:dyDescent="0.2">
      <c r="A51" s="190" t="s">
        <v>211</v>
      </c>
      <c r="B51" s="190"/>
      <c r="C51" s="190"/>
      <c r="D51" s="190"/>
      <c r="E51" s="190"/>
      <c r="F51" s="190"/>
      <c r="G51" s="63">
        <v>42</v>
      </c>
      <c r="H51" s="67">
        <v>-3728</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-81654</v>
      </c>
      <c r="I53" s="67">
        <v>-606183</v>
      </c>
    </row>
    <row r="54" spans="1:9" ht="30.6" customHeight="1" x14ac:dyDescent="0.2">
      <c r="A54" s="241" t="s">
        <v>214</v>
      </c>
      <c r="B54" s="241"/>
      <c r="C54" s="241"/>
      <c r="D54" s="241"/>
      <c r="E54" s="241"/>
      <c r="F54" s="241"/>
      <c r="G54" s="65">
        <v>45</v>
      </c>
      <c r="H54" s="68">
        <f>H49+H50+H51+H52+H53</f>
        <v>-27180176</v>
      </c>
      <c r="I54" s="68">
        <f>I49+I50+I51+I52+I53</f>
        <v>-28010240</v>
      </c>
    </row>
    <row r="55" spans="1:9" ht="29.45" customHeight="1" x14ac:dyDescent="0.2">
      <c r="A55" s="242" t="s">
        <v>215</v>
      </c>
      <c r="B55" s="242"/>
      <c r="C55" s="242"/>
      <c r="D55" s="242"/>
      <c r="E55" s="242"/>
      <c r="F55" s="242"/>
      <c r="G55" s="65">
        <v>46</v>
      </c>
      <c r="H55" s="68">
        <f>H48+H54</f>
        <v>-10670193</v>
      </c>
      <c r="I55" s="68">
        <f>I48+I54</f>
        <v>9739635</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-2666599</v>
      </c>
      <c r="I57" s="68">
        <f>I27+I42+I55+I56</f>
        <v>-30464</v>
      </c>
    </row>
    <row r="58" spans="1:9" x14ac:dyDescent="0.2">
      <c r="A58" s="244" t="s">
        <v>218</v>
      </c>
      <c r="B58" s="244"/>
      <c r="C58" s="244"/>
      <c r="D58" s="244"/>
      <c r="E58" s="244"/>
      <c r="F58" s="244"/>
      <c r="G58" s="63">
        <v>49</v>
      </c>
      <c r="H58" s="67">
        <v>8398296</v>
      </c>
      <c r="I58" s="67">
        <v>5731697</v>
      </c>
    </row>
    <row r="59" spans="1:9" ht="31.15" customHeight="1" x14ac:dyDescent="0.2">
      <c r="A59" s="242" t="s">
        <v>219</v>
      </c>
      <c r="B59" s="242"/>
      <c r="C59" s="242"/>
      <c r="D59" s="242"/>
      <c r="E59" s="242"/>
      <c r="F59" s="242"/>
      <c r="G59" s="65">
        <v>50</v>
      </c>
      <c r="H59" s="68">
        <f>H57+H58</f>
        <v>5731697</v>
      </c>
      <c r="I59" s="68">
        <f>I57+I58</f>
        <v>5701233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5" zoomScaleNormal="100" zoomScaleSheetLayoutView="85" workbookViewId="0">
      <selection activeCell="I38" sqref="I3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463</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465</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46022</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201265404</v>
      </c>
      <c r="I7" s="33">
        <v>20419594</v>
      </c>
      <c r="J7" s="33">
        <v>4138121</v>
      </c>
      <c r="K7" s="33">
        <v>0</v>
      </c>
      <c r="L7" s="33">
        <v>5389</v>
      </c>
      <c r="M7" s="33">
        <v>0</v>
      </c>
      <c r="N7" s="33">
        <v>0</v>
      </c>
      <c r="O7" s="33">
        <v>0</v>
      </c>
      <c r="P7" s="33">
        <v>0</v>
      </c>
      <c r="Q7" s="33">
        <v>0</v>
      </c>
      <c r="R7" s="33">
        <v>0</v>
      </c>
      <c r="S7" s="33">
        <v>0</v>
      </c>
      <c r="T7" s="33">
        <v>0</v>
      </c>
      <c r="U7" s="33">
        <v>5417</v>
      </c>
      <c r="V7" s="33">
        <v>11841421</v>
      </c>
      <c r="W7" s="34">
        <f>H7+I7+J7+K7-L7+M7+N7+O7+P7+Q7+R7+U7+V7+S7+T7</f>
        <v>237664568</v>
      </c>
      <c r="X7" s="33">
        <v>0</v>
      </c>
      <c r="Y7" s="34">
        <f>W7+X7</f>
        <v>237664568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201265404</v>
      </c>
      <c r="I10" s="34">
        <f t="shared" ref="I10:Y10" si="2">I7+I8+I9</f>
        <v>20419594</v>
      </c>
      <c r="J10" s="34">
        <f t="shared" si="2"/>
        <v>4138121</v>
      </c>
      <c r="K10" s="34">
        <f>K7+K8+K9</f>
        <v>0</v>
      </c>
      <c r="L10" s="34">
        <f t="shared" si="2"/>
        <v>5389</v>
      </c>
      <c r="M10" s="34">
        <f t="shared" si="2"/>
        <v>0</v>
      </c>
      <c r="N10" s="34">
        <f t="shared" si="2"/>
        <v>0</v>
      </c>
      <c r="O10" s="34">
        <f t="shared" si="2"/>
        <v>0</v>
      </c>
      <c r="P10" s="34">
        <f t="shared" si="2"/>
        <v>0</v>
      </c>
      <c r="Q10" s="34">
        <f t="shared" si="2"/>
        <v>0</v>
      </c>
      <c r="R10" s="34">
        <f t="shared" si="2"/>
        <v>0</v>
      </c>
      <c r="S10" s="34">
        <f t="shared" si="2"/>
        <v>0</v>
      </c>
      <c r="T10" s="34">
        <f t="shared" si="2"/>
        <v>0</v>
      </c>
      <c r="U10" s="34">
        <f t="shared" si="2"/>
        <v>5417</v>
      </c>
      <c r="V10" s="34">
        <f t="shared" si="2"/>
        <v>11841421</v>
      </c>
      <c r="W10" s="34">
        <f t="shared" si="2"/>
        <v>237664568</v>
      </c>
      <c r="X10" s="34">
        <f t="shared" si="2"/>
        <v>0</v>
      </c>
      <c r="Y10" s="34">
        <f t="shared" si="2"/>
        <v>237664568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12741779</v>
      </c>
      <c r="W11" s="34">
        <f t="shared" ref="W11:W29" si="3">H11+I11+J11+K11-L11+M11+N11+O11+P11+Q11+R11+U11+V11+S11+T11</f>
        <v>12741779</v>
      </c>
      <c r="X11" s="33">
        <v>0</v>
      </c>
      <c r="Y11" s="34">
        <f t="shared" ref="Y11:Y29" si="4">W11+X11</f>
        <v>12741779</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-10553747</v>
      </c>
      <c r="V26" s="33">
        <v>0</v>
      </c>
      <c r="W26" s="34">
        <f t="shared" si="3"/>
        <v>-10553747</v>
      </c>
      <c r="X26" s="33">
        <v>0</v>
      </c>
      <c r="Y26" s="34">
        <f t="shared" si="4"/>
        <v>-10553747</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592071</v>
      </c>
      <c r="K28" s="33">
        <v>0</v>
      </c>
      <c r="L28" s="33">
        <v>0</v>
      </c>
      <c r="M28" s="33">
        <v>0</v>
      </c>
      <c r="N28" s="33">
        <v>0</v>
      </c>
      <c r="O28" s="33">
        <v>0</v>
      </c>
      <c r="P28" s="33">
        <v>0</v>
      </c>
      <c r="Q28" s="33">
        <v>0</v>
      </c>
      <c r="R28" s="33">
        <v>0</v>
      </c>
      <c r="S28" s="33">
        <v>0</v>
      </c>
      <c r="T28" s="33">
        <v>0</v>
      </c>
      <c r="U28" s="33">
        <v>11249350</v>
      </c>
      <c r="V28" s="33">
        <v>-11841421</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201265404</v>
      </c>
      <c r="I30" s="36">
        <f t="shared" ref="I30:Y30" si="5">SUM(I10:I29)</f>
        <v>20419594</v>
      </c>
      <c r="J30" s="36">
        <f t="shared" si="5"/>
        <v>4730192</v>
      </c>
      <c r="K30" s="36">
        <f t="shared" si="5"/>
        <v>0</v>
      </c>
      <c r="L30" s="36">
        <f t="shared" si="5"/>
        <v>5389</v>
      </c>
      <c r="M30" s="36">
        <f t="shared" si="5"/>
        <v>0</v>
      </c>
      <c r="N30" s="36">
        <f t="shared" si="5"/>
        <v>0</v>
      </c>
      <c r="O30" s="36">
        <f t="shared" si="5"/>
        <v>0</v>
      </c>
      <c r="P30" s="36">
        <f t="shared" si="5"/>
        <v>0</v>
      </c>
      <c r="Q30" s="36">
        <f t="shared" si="5"/>
        <v>0</v>
      </c>
      <c r="R30" s="36">
        <f t="shared" si="5"/>
        <v>0</v>
      </c>
      <c r="S30" s="36">
        <f t="shared" si="5"/>
        <v>0</v>
      </c>
      <c r="T30" s="36">
        <f t="shared" si="5"/>
        <v>0</v>
      </c>
      <c r="U30" s="36">
        <f t="shared" si="5"/>
        <v>701020</v>
      </c>
      <c r="V30" s="36">
        <f t="shared" si="5"/>
        <v>12741779</v>
      </c>
      <c r="W30" s="36">
        <f t="shared" si="5"/>
        <v>239852600</v>
      </c>
      <c r="X30" s="36">
        <f t="shared" si="5"/>
        <v>0</v>
      </c>
      <c r="Y30" s="36">
        <f t="shared" si="5"/>
        <v>239852600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12741779</v>
      </c>
      <c r="W33" s="34">
        <f t="shared" si="8"/>
        <v>12741779</v>
      </c>
      <c r="X33" s="34">
        <f t="shared" si="8"/>
        <v>0</v>
      </c>
      <c r="Y33" s="34">
        <f t="shared" si="8"/>
        <v>12741779</v>
      </c>
    </row>
    <row r="34" spans="1:25" ht="30.75" customHeight="1" x14ac:dyDescent="0.2">
      <c r="A34" s="276" t="s">
        <v>427</v>
      </c>
      <c r="B34" s="276"/>
      <c r="C34" s="276"/>
      <c r="D34" s="276"/>
      <c r="E34" s="276"/>
      <c r="F34" s="276"/>
      <c r="G34" s="8">
        <v>27</v>
      </c>
      <c r="H34" s="36">
        <f>SUM(H21:H29)</f>
        <v>0</v>
      </c>
      <c r="I34" s="36">
        <f t="shared" ref="I34:Y34" si="10">SUM(I21:I29)</f>
        <v>0</v>
      </c>
      <c r="J34" s="36">
        <f t="shared" si="10"/>
        <v>592071</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695603</v>
      </c>
      <c r="V34" s="36">
        <f t="shared" si="10"/>
        <v>-11841421</v>
      </c>
      <c r="W34" s="36">
        <f t="shared" si="10"/>
        <v>-10553747</v>
      </c>
      <c r="X34" s="36">
        <f t="shared" si="10"/>
        <v>0</v>
      </c>
      <c r="Y34" s="36">
        <f t="shared" si="10"/>
        <v>-10553747</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201265404</v>
      </c>
      <c r="I36" s="33">
        <v>20419594</v>
      </c>
      <c r="J36" s="33">
        <v>4730192</v>
      </c>
      <c r="K36" s="33">
        <v>0</v>
      </c>
      <c r="L36" s="33">
        <v>5389</v>
      </c>
      <c r="M36" s="33">
        <v>0</v>
      </c>
      <c r="N36" s="33">
        <v>0</v>
      </c>
      <c r="O36" s="33">
        <v>0</v>
      </c>
      <c r="P36" s="33">
        <v>0</v>
      </c>
      <c r="Q36" s="33">
        <v>0</v>
      </c>
      <c r="R36" s="33">
        <v>0</v>
      </c>
      <c r="S36" s="33">
        <v>0</v>
      </c>
      <c r="T36" s="33">
        <v>0</v>
      </c>
      <c r="U36" s="33">
        <v>701020</v>
      </c>
      <c r="V36" s="33">
        <v>12741779</v>
      </c>
      <c r="W36" s="37">
        <f>H36+I36+J36+K36-L36+M36+N36+O36+P36+Q36+R36+U36+V36+S36+T36</f>
        <v>239852600</v>
      </c>
      <c r="X36" s="33">
        <v>0</v>
      </c>
      <c r="Y36" s="37">
        <f t="shared" ref="Y36:Y38" si="12">W36+X36</f>
        <v>239852600</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201265404</v>
      </c>
      <c r="I39" s="34">
        <f t="shared" ref="I39:Y39" si="14">I36+I37+I38</f>
        <v>20419594</v>
      </c>
      <c r="J39" s="34">
        <f t="shared" si="14"/>
        <v>4730192</v>
      </c>
      <c r="K39" s="34">
        <f t="shared" si="14"/>
        <v>0</v>
      </c>
      <c r="L39" s="34">
        <f t="shared" si="14"/>
        <v>5389</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701020</v>
      </c>
      <c r="V39" s="34">
        <f t="shared" si="14"/>
        <v>12741779</v>
      </c>
      <c r="W39" s="34">
        <f t="shared" si="14"/>
        <v>239852600</v>
      </c>
      <c r="X39" s="34">
        <f t="shared" si="14"/>
        <v>0</v>
      </c>
      <c r="Y39" s="34">
        <f t="shared" si="14"/>
        <v>239852600</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19781918</v>
      </c>
      <c r="W40" s="37">
        <f t="shared" ref="W40:W58" si="15">H40+I40+J40+K40-L40+M40+N40+O40+P40+Q40+R40+U40+V40+S40+T40</f>
        <v>19781918</v>
      </c>
      <c r="X40" s="33">
        <v>0</v>
      </c>
      <c r="Y40" s="37">
        <f t="shared" ref="Y40:Y58" si="16">W40+X40</f>
        <v>19781918</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-10553747</v>
      </c>
      <c r="V55" s="33">
        <v>0</v>
      </c>
      <c r="W55" s="37">
        <f t="shared" si="15"/>
        <v>-10553747</v>
      </c>
      <c r="X55" s="33">
        <v>0</v>
      </c>
      <c r="Y55" s="37">
        <f t="shared" si="16"/>
        <v>-10553747</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637089</v>
      </c>
      <c r="K57" s="33">
        <v>0</v>
      </c>
      <c r="L57" s="33">
        <v>0</v>
      </c>
      <c r="M57" s="33">
        <v>0</v>
      </c>
      <c r="N57" s="33">
        <v>0</v>
      </c>
      <c r="O57" s="33">
        <v>0</v>
      </c>
      <c r="P57" s="33">
        <v>0</v>
      </c>
      <c r="Q57" s="33">
        <v>0</v>
      </c>
      <c r="R57" s="33">
        <v>0</v>
      </c>
      <c r="S57" s="33">
        <v>0</v>
      </c>
      <c r="T57" s="33">
        <v>0</v>
      </c>
      <c r="U57" s="33">
        <v>12104690</v>
      </c>
      <c r="V57" s="33">
        <v>-12741779</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201265404</v>
      </c>
      <c r="I59" s="36">
        <f t="shared" ref="I59:Y59" si="17">SUM(I39:I58)</f>
        <v>20419594</v>
      </c>
      <c r="J59" s="36">
        <f t="shared" si="17"/>
        <v>5367281</v>
      </c>
      <c r="K59" s="36">
        <f t="shared" si="17"/>
        <v>0</v>
      </c>
      <c r="L59" s="36">
        <f t="shared" si="17"/>
        <v>5389</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2251963</v>
      </c>
      <c r="V59" s="36">
        <f t="shared" si="17"/>
        <v>19781918</v>
      </c>
      <c r="W59" s="36">
        <f t="shared" si="17"/>
        <v>249080771</v>
      </c>
      <c r="X59" s="36">
        <f t="shared" si="17"/>
        <v>0</v>
      </c>
      <c r="Y59" s="36">
        <f t="shared" si="17"/>
        <v>249080771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19781918</v>
      </c>
      <c r="W62" s="37">
        <f t="shared" si="20"/>
        <v>19781918</v>
      </c>
      <c r="X62" s="37">
        <f t="shared" si="20"/>
        <v>0</v>
      </c>
      <c r="Y62" s="37">
        <f t="shared" si="20"/>
        <v>19781918</v>
      </c>
    </row>
    <row r="63" spans="1:25" ht="29.25" customHeight="1" x14ac:dyDescent="0.2">
      <c r="A63" s="276" t="s">
        <v>434</v>
      </c>
      <c r="B63" s="276"/>
      <c r="C63" s="276"/>
      <c r="D63" s="276"/>
      <c r="E63" s="276"/>
      <c r="F63" s="276"/>
      <c r="G63" s="8">
        <v>54</v>
      </c>
      <c r="H63" s="38">
        <f>SUM(H50:H58)</f>
        <v>0</v>
      </c>
      <c r="I63" s="38">
        <f t="shared" ref="I63:Y63" si="22">SUM(I50:I58)</f>
        <v>0</v>
      </c>
      <c r="J63" s="38">
        <f t="shared" si="22"/>
        <v>637089</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1550943</v>
      </c>
      <c r="V63" s="38">
        <f t="shared" si="22"/>
        <v>-12741779</v>
      </c>
      <c r="W63" s="38">
        <f t="shared" si="22"/>
        <v>-10553747</v>
      </c>
      <c r="X63" s="38">
        <f t="shared" si="22"/>
        <v>0</v>
      </c>
      <c r="Y63" s="38">
        <f t="shared" si="22"/>
        <v>-10553747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topLeftCell="A39" zoomScale="66" zoomScaleNormal="66" workbookViewId="0">
      <selection activeCell="A41" sqref="A41:I43"/>
    </sheetView>
  </sheetViews>
  <sheetFormatPr defaultRowHeight="12.75" x14ac:dyDescent="0.2"/>
  <cols>
    <col min="9" max="9" width="95"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row r="41" spans="1:9" ht="36.75" customHeight="1" x14ac:dyDescent="0.2">
      <c r="A41" s="304" t="s">
        <v>468</v>
      </c>
      <c r="B41" s="305"/>
      <c r="C41" s="305"/>
      <c r="D41" s="305"/>
      <c r="E41" s="305"/>
      <c r="F41" s="305"/>
      <c r="G41" s="305"/>
      <c r="H41" s="305"/>
      <c r="I41" s="305"/>
    </row>
    <row r="42" spans="1:9" ht="36.75" customHeight="1" x14ac:dyDescent="0.2">
      <c r="A42" s="305"/>
      <c r="B42" s="305"/>
      <c r="C42" s="305"/>
      <c r="D42" s="305"/>
      <c r="E42" s="305"/>
      <c r="F42" s="305"/>
      <c r="G42" s="305"/>
      <c r="H42" s="305"/>
      <c r="I42" s="305"/>
    </row>
    <row r="43" spans="1:9" ht="36.75" customHeight="1" x14ac:dyDescent="0.2">
      <c r="A43" s="305"/>
      <c r="B43" s="305"/>
      <c r="C43" s="305"/>
      <c r="D43" s="305"/>
      <c r="E43" s="305"/>
      <c r="F43" s="305"/>
      <c r="G43" s="305"/>
      <c r="H43" s="305"/>
      <c r="I43" s="305"/>
    </row>
  </sheetData>
  <mergeCells count="2">
    <mergeCell ref="A1:I40"/>
    <mergeCell ref="A41:I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Roko Antešić</cp:lastModifiedBy>
  <cp:lastPrinted>2018-04-25T06:49:36Z</cp:lastPrinted>
  <dcterms:created xsi:type="dcterms:W3CDTF">2008-10-17T11:51:54Z</dcterms:created>
  <dcterms:modified xsi:type="dcterms:W3CDTF">2026-02-19T07:50:10Z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2026-02-04T13:31:45Z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a0b592ac-abe0-475e-a188-890663ef6c50</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