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KLIJENTI\HELIOS FAROS\Financijski izvještaji\2023\Q4\"/>
    </mc:Choice>
  </mc:AlternateContent>
  <xr:revisionPtr revIDLastSave="0" documentId="13_ncr:1_{311F7CE6-33D4-4293-9157-407FE4219413}" xr6:coauthVersionLast="47" xr6:coauthVersionMax="47" xr10:uidLastSave="{00000000-0000-0000-0000-000000000000}"/>
  <bookViews>
    <workbookView xWindow="-108" yWindow="-108" windowWidth="23256" windowHeight="1245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Hlk70512513" localSheetId="6">Bilješke!$A$278</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0" i="24" l="1"/>
  <c r="F139" i="24"/>
  <c r="F138" i="24"/>
  <c r="F137" i="24"/>
  <c r="F136" i="24"/>
  <c r="E140" i="24"/>
  <c r="E137" i="24"/>
  <c r="D141" i="24"/>
  <c r="E138" i="24" s="1"/>
  <c r="B141" i="24"/>
  <c r="C140" i="24" s="1"/>
  <c r="F104" i="24"/>
  <c r="F103" i="24"/>
  <c r="F102" i="24"/>
  <c r="F101" i="24"/>
  <c r="F100" i="24"/>
  <c r="F99" i="24"/>
  <c r="F98" i="24"/>
  <c r="F97" i="24"/>
  <c r="F96" i="24"/>
  <c r="F95" i="24"/>
  <c r="F94" i="24"/>
  <c r="D103" i="24"/>
  <c r="E102" i="24" s="1"/>
  <c r="B104" i="24"/>
  <c r="B103" i="24"/>
  <c r="E96" i="24"/>
  <c r="E95" i="24"/>
  <c r="E94" i="24"/>
  <c r="C97" i="24"/>
  <c r="C96" i="24"/>
  <c r="C95" i="24"/>
  <c r="C94" i="24"/>
  <c r="D82" i="24"/>
  <c r="D81" i="24"/>
  <c r="D80" i="24"/>
  <c r="D79" i="24"/>
  <c r="C82" i="24"/>
  <c r="B82" i="24"/>
  <c r="D62" i="24"/>
  <c r="F62" i="24" s="1"/>
  <c r="B62" i="24"/>
  <c r="B64" i="24" s="1"/>
  <c r="F63" i="24"/>
  <c r="F61" i="24"/>
  <c r="F60" i="24"/>
  <c r="F57" i="24"/>
  <c r="F56" i="24"/>
  <c r="F55" i="24"/>
  <c r="D58" i="24"/>
  <c r="B58" i="24"/>
  <c r="C55" i="24" s="1"/>
  <c r="C137" i="24" l="1"/>
  <c r="C138" i="24"/>
  <c r="E139" i="24"/>
  <c r="E136" i="24"/>
  <c r="F141" i="24"/>
  <c r="C136" i="24"/>
  <c r="C139" i="24"/>
  <c r="D104" i="24"/>
  <c r="E97" i="24" s="1"/>
  <c r="E98" i="24"/>
  <c r="E99" i="24"/>
  <c r="E100" i="24"/>
  <c r="E101" i="24"/>
  <c r="C103" i="24"/>
  <c r="B65" i="24"/>
  <c r="C64" i="24" s="1"/>
  <c r="D64" i="24"/>
  <c r="E61" i="24" s="1"/>
  <c r="C61" i="24"/>
  <c r="C60" i="24"/>
  <c r="C62" i="24"/>
  <c r="C56" i="24"/>
  <c r="C63" i="24"/>
  <c r="F58" i="24"/>
  <c r="C58" i="24"/>
  <c r="C57" i="24"/>
  <c r="E63" i="24" l="1"/>
  <c r="E62" i="24"/>
  <c r="F64" i="24"/>
  <c r="E60" i="24"/>
  <c r="D65" i="24"/>
  <c r="E64" i="24" s="1"/>
  <c r="F65" i="24" l="1"/>
  <c r="E58" i="24"/>
  <c r="U57" i="22" l="1"/>
  <c r="V57" i="22"/>
  <c r="I86" i="26"/>
  <c r="J86" i="26"/>
  <c r="K86" i="26"/>
  <c r="H86" i="26"/>
  <c r="V36" i="22" l="1"/>
  <c r="U36" i="22"/>
  <c r="T36" i="22"/>
  <c r="S36" i="22"/>
  <c r="R36" i="22"/>
  <c r="Q36" i="22"/>
  <c r="P36" i="22"/>
  <c r="O36" i="22"/>
  <c r="N36" i="22"/>
  <c r="M36" i="22"/>
  <c r="L36" i="22"/>
  <c r="K36" i="22"/>
  <c r="J36" i="22"/>
  <c r="I36" i="22"/>
  <c r="H36" i="22"/>
  <c r="V11" i="22"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3" i="26"/>
  <c r="K63" i="26"/>
  <c r="J64" i="26"/>
  <c r="K64" i="26"/>
  <c r="J62" i="26"/>
  <c r="J63" i="26"/>
  <c r="H63" i="26"/>
  <c r="K62" i="26"/>
  <c r="H62" i="26"/>
  <c r="H64" i="26"/>
  <c r="I51" i="21"/>
  <c r="I53" i="21" s="1"/>
  <c r="H51" i="21"/>
  <c r="H53" i="21" s="1"/>
  <c r="I66" i="26" l="1"/>
  <c r="I89" i="26" s="1"/>
  <c r="I109" i="26" s="1"/>
  <c r="I112" i="26" s="1"/>
  <c r="I111" i="26" s="1"/>
  <c r="I85" i="26"/>
  <c r="H68" i="26"/>
  <c r="H85" i="26"/>
  <c r="J67" i="26"/>
  <c r="J85" i="26"/>
  <c r="K66" i="26"/>
  <c r="K89" i="26" s="1"/>
  <c r="K109" i="26" s="1"/>
  <c r="K112" i="26" s="1"/>
  <c r="K111" i="26" s="1"/>
  <c r="K85" i="26"/>
  <c r="I67" i="26"/>
  <c r="I68" i="26"/>
  <c r="J66" i="26"/>
  <c r="J68" i="26"/>
  <c r="K67" i="26"/>
  <c r="K68" i="26"/>
  <c r="H66" i="26"/>
  <c r="H89" i="26" s="1"/>
  <c r="H109" i="26" s="1"/>
  <c r="H112" i="26" s="1"/>
  <c r="H111" i="26" s="1"/>
  <c r="H67" i="26"/>
  <c r="I85" i="18"/>
  <c r="H85" i="18"/>
  <c r="J89" i="26" l="1"/>
  <c r="J109" i="26" s="1"/>
  <c r="J112" i="26" s="1"/>
  <c r="J111" i="26" s="1"/>
  <c r="V40" i="22"/>
  <c r="W40" i="22"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<sst xmlns="http://schemas.openxmlformats.org/spreadsheetml/2006/main" count="707" uniqueCount="622">
  <si>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</si>
  <si>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</si>
  <si>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</si>
  <si>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</si>
  <si>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</si>
  <si>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</si>
  <si>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</si>
  <si>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</si>
  <si>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</si>
  <si>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</si>
  <si>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</si>
  <si>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</si>
  <si>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</si>
  <si>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</si>
  <si>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</si>
  <si>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</si>
  <si>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</si>
  <si>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</si>
  <si>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</si>
  <si>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</si>
  <si>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</si>
  <si>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</si>
  <si>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</si>
  <si>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</si>
  <si>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</si>
  <si>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</si>
  <si>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</si>
  <si>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</si>
  <si>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</si>
  <si>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</si>
  <si>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</si>
  <si>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</si>
  <si>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</si>
  <si>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</si>
  <si>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</si>
  <si>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</si>
  <si>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</si>
  <si>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</si>
  <si>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</si>
  <si>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</si>
  <si>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</si>
  <si>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</si>
  <si>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</si>
  <si>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</si>
  <si>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</si>
  <si>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</si>
  <si>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</si>
  <si>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</si>
  <si>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</si>
  <si>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</si>
  <si>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</si>
  <si>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</si>
  <si>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</si>
  <si>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</si>
  <si>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</si>
  <si>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</si>
  <si>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</si>
  <si>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</si>
  <si>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</si>
  <si>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</si>
  <si>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</si>
  <si>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</si>
  <si>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</si>
  <si>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</si>
  <si>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</si>
  <si>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</si>
  <si>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</si>
  <si>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</si>
  <si>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</si>
  <si>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</si>
  <si>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</si>
  <si>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</si>
  <si>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</si>
  <si>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</si>
  <si>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</si>
  <si>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</si>
  <si>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</si>
  <si>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</si>
  <si>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</si>
  <si>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</si>
  <si>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</si>
  <si>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</si>
  <si>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</si>
  <si>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</si>
  <si>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</si>
  <si>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</si>
  <si>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</si>
  <si>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</si>
  <si>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</si>
  <si>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</si>
  <si>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</si>
  <si>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</si>
  <si>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</si>
  <si>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</si>
  <si>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</si>
  <si>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</si>
  <si>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</si>
  <si>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</si>
  <si>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</si>
  <si>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</si>
  <si>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</si>
  <si>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</si>
  <si>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</si>
  <si>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</si>
  <si>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</si>
  <si>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</si>
  <si>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</si>
  <si>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</si>
  <si>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</si>
  <si>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</si>
  <si>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</si>
  <si>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</si>
  <si>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</si>
  <si>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</si>
  <si>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</si>
  <si>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</si>
  <si>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</si>
  <si>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</si>
  <si>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</si>
  <si>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</si>
  <si>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</si>
  <si>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</si>
  <si>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</si>
  <si>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</si>
  <si>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</si>
  <si>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</si>
  <si>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</si>
  <si>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</si>
  <si>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</si>
  <si>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</si>
  <si>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</si>
  <si>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</si>
  <si>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</si>
  <si>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</si>
  <si>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</si>
  <si>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</si>
  <si>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</si>
  <si>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</si>
  <si>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</si>
  <si>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</si>
  <si>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</si>
  <si>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</si>
  <si>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</si>
  <si>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</si>
  <si>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</si>
  <si>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</si>
  <si>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</si>
  <si>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</si>
  <si>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</si>
  <si>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</si>
  <si>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</si>
  <si>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</si>
  <si>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</si>
  <si>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</si>
  <si>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</si>
  <si>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</si>
  <si>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</si>
  <si>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</si>
  <si>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</si>
  <si>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</si>
  <si>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</si>
  <si>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</si>
  <si>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</si>
  <si>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</si>
  <si>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</si>
  <si>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</si>
  <si>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</si>
  <si>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</si>
  <si>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</si>
  <si>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</si>
  <si>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</si>
  <si>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</si>
  <si>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</si>
  <si>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</si>
  <si>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</si>
  <si>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</si>
  <si>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</si>
  <si>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</si>
  <si>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</si>
  <si>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</si>
  <si>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</si>
  <si>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</si>
  <si>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</si>
  <si>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</si>
  <si>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</si>
  <si>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</si>
  <si>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</si>
  <si>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</si>
  <si>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</si>
  <si>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</si>
  <si>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</si>
  <si>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</si>
  <si>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</si>
  <si>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</si>
  <si>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</si>
  <si>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</si>
  <si>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</si>
  <si>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</si>
  <si>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</si>
  <si>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</si>
  <si>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</si>
  <si>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</si>
  <si>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</si>
  <si>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</si>
  <si>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</si>
  <si>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</si>
  <si>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</si>
  <si>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</si>
  <si>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</si>
  <si>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</si>
  <si>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</si>
  <si>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</si>
  <si>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</si>
  <si>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</si>
  <si>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</si>
  <si>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</si>
  <si>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</si>
  <si>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</si>
  <si>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</si>
  <si>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</si>
  <si>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</si>
  <si>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</si>
  <si>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</si>
  <si>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</si>
  <si>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</si>
  <si>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</si>
  <si>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</si>
  <si>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</si>
  <si>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</si>
  <si>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</si>
  <si>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</si>
  <si>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</si>
  <si>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</si>
  <si>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</si>
  <si>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</si>
  <si>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</si>
  <si>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</si>
  <si>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</si>
  <si>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</si>
  <si>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</si>
  <si>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</si>
  <si>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</si>
  <si>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</si>
  <si>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</si>
  <si>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</si>
  <si>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</si>
  <si>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</si>
  <si>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</si>
  <si>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</si>
  <si>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</si>
  <si>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</si>
  <si>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</si>
  <si>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</si>
  <si>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</si>
  <si>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</si>
  <si>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</si>
  <si>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</si>
  <si>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</si>
  <si>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</si>
  <si>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</si>
  <si>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</si>
  <si>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</si>
  <si>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</si>
  <si>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</si>
  <si>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</si>
  <si>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</si>
  <si>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</si>
  <si>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</si>
  <si>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</si>
  <si>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</si>
  <si>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</si>
  <si>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</si>
  <si>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</si>
  <si>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</si>
  <si>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</si>
  <si>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</si>
  <si>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</si>
  <si>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</si>
  <si>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</si>
  <si>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</si>
  <si>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</si>
  <si>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</si>
  <si>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</si>
  <si>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</si>
  <si>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</si>
  <si>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</si>
  <si>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</si>
  <si>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</si>
  <si>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</si>
  <si>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</si>
  <si>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</si>
  <si>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</si>
  <si>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</si>
  <si>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</si>
  <si>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</si>
  <si>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</si>
  <si>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</si>
  <si>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</si>
  <si>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</si>
  <si>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</si>
  <si>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</si>
  <si>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</si>
  <si>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</si>
  <si>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</si>
  <si>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</si>
  <si>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</si>
  <si>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</si>
  <si>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</si>
  <si>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</si>
  <si>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</si>
  <si>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</si>
  <si>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</si>
  <si>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</si>
  <si>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</si>
  <si>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</si>
  <si>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</si>
  <si>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</si>
  <si>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</si>
  <si>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</si>
  <si>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</si>
  <si>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</si>
  <si>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</si>
  <si>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</si>
  <si>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</si>
  <si>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</si>
  <si>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</si>
  <si>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</si>
  <si>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</si>
  <si>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</si>
  <si>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</si>
  <si>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</si>
  <si>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</si>
  <si>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</si>
  <si>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</si>
  <si>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</si>
  <si>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</si>
  <si>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</si>
  <si>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</si>
  <si>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</si>
  <si>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</si>
  <si>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</si>
  <si>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</si>
  <si>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</si>
  <si>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</si>
  <si>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</si>
  <si>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</si>
  <si>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</si>
  <si>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</si>
  <si>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</si>
  <si>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</si>
  <si>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</si>
  <si>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</si>
  <si>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</si>
  <si>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</si>
  <si>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</si>
  <si>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</si>
  <si>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</si>
  <si>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</si>
  <si>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</si>
  <si>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</si>
  <si>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</si>
  <si>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</si>
  <si>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</si>
  <si>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</si>
  <si>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</si>
  <si>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</si>
  <si>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</si>
  <si>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</si>
  <si>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</si>
  <si>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</si>
  <si>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</si>
  <si>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</si>
  <si>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</si>
  <si>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</si>
  <si>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</si>
  <si>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</si>
  <si>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</si>
  <si>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</si>
  <si>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</si>
  <si>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</si>
  <si>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</si>
  <si>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</si>
  <si>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</si>
  <si>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</si>
  <si>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</si>
  <si>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</si>
  <si>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</si>
  <si>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</si>
  <si>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</si>
  <si>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</si>
  <si>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</si>
  <si>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</si>
  <si>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</si>
  <si>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</si>
  <si>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</si>
  <si>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</si>
  <si>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</si>
  <si>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</si>
  <si>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</si>
  <si>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</si>
  <si>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</si>
  <si>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</si>
  <si>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</si>
  <si>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</si>
  <si>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</si>
  <si>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</si>
  <si>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</si>
  <si>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</si>
  <si>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</si>
  <si>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</si>
  <si>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</si>
  <si>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</si>
  <si>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</si>
  <si>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</si>
  <si>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</si>
  <si>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</si>
  <si>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</si>
  <si>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</si>
  <si>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</si>
  <si>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</si>
  <si>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</si>
  <si>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</si>
  <si>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</si>
  <si>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</si>
  <si>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</si>
  <si>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</si>
  <si>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</si>
  <si>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</si>
  <si>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</si>
  <si>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</si>
  <si>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</si>
  <si>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</si>
  <si>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</si>
  <si>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</si>
  <si>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</si>
  <si>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</si>
  <si>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</si>
  <si>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</si>
  <si>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</si>
  <si>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</si>
  <si>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</si>
  <si>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</si>
  <si>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</si>
  <si>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</si>
  <si>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</si>
  <si>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</si>
  <si>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</si>
  <si>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</si>
  <si>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02015838</t>
  </si>
  <si>
    <t>060213634</t>
  </si>
  <si>
    <t>48594515409</t>
  </si>
  <si>
    <t>3983</t>
  </si>
  <si>
    <t>HELIOS FAROS d.d.</t>
  </si>
  <si>
    <t>STARI GRAD</t>
  </si>
  <si>
    <t>747800D0K38EVHMJ4H31</t>
  </si>
  <si>
    <t>NASELJE HELIOS 5</t>
  </si>
  <si>
    <t>helios@heliosfaros.hr</t>
  </si>
  <si>
    <t>www.heliosfaros.hr</t>
  </si>
  <si>
    <t>ProCorp savjetovanje d.o.o.</t>
  </si>
  <si>
    <t>Mario Jurić</t>
  </si>
  <si>
    <t>+385981642479</t>
  </si>
  <si>
    <t>mariojuric@procorp-savjetovanje.hr</t>
  </si>
  <si>
    <t>PricewaterhouseCoopers d.o.o.</t>
  </si>
  <si>
    <t>Siniša Dušić</t>
  </si>
  <si>
    <t xml:space="preserve">Obveznik: </t>
  </si>
  <si>
    <t xml:space="preserve">Bilješke uz financijske izvještaje </t>
  </si>
  <si>
    <t>Helios Faros d.d.</t>
  </si>
  <si>
    <t>Naselje Helios 5, 21460 Stari grad</t>
  </si>
  <si>
    <t>OIB: 48594515409</t>
  </si>
  <si>
    <t>Naziv društva:</t>
  </si>
  <si>
    <t>Adresa:</t>
  </si>
  <si>
    <t>Naselje Helios 5, 21460 Stari Grad</t>
  </si>
  <si>
    <t>OIB:</t>
  </si>
  <si>
    <t>Uprava i Nadzorni odbor</t>
  </si>
  <si>
    <t>Uprava:</t>
  </si>
  <si>
    <t>Vladimir Bunić, predsjednik Uprave</t>
  </si>
  <si>
    <t>Nadzorni odbor:</t>
  </si>
  <si>
    <t>Mirko Herceg, predsjednik nadzornog odbora</t>
  </si>
  <si>
    <t>Marko Čižmek, zamjenik predsjednika nadzornog odbora</t>
  </si>
  <si>
    <t>Mladen Markoč, član nadzornog odbora</t>
  </si>
  <si>
    <t>Vlasnička struktura</t>
  </si>
  <si>
    <t xml:space="preserve">Vlasnička struktura društva na dan: </t>
  </si>
  <si>
    <t>PBZ CO OMF - kategorija B</t>
  </si>
  <si>
    <t>Valamar Riviera d.d.</t>
  </si>
  <si>
    <t>Mali dioničari</t>
  </si>
  <si>
    <t>Ukupno</t>
  </si>
  <si>
    <t xml:space="preserve">Financijski izvještaji Društva sastavljeni su sukladno Međunarodnim standardima financijskog izvještavanja koji su usvojeni od Europske unije („EU MSFI“ ili „MSFI“). </t>
  </si>
  <si>
    <t>Financijski izvještaji izrađeni su primjenom metode povijesnog troška. Financijski izvještaji pripremljeni su pod pretpostavkom da će Društvo nastaviti poslovati u skladu s načelom neograničenosti vremena poslovanja u svim prikazanim razdobljima.</t>
  </si>
  <si>
    <t>Sastavljanje financijskih izvještaja sukladno Međunarodnim standardima financijskog izvještavanja koji su usvojeni od Europske unije zahtijeva upotrebu određenih ključnih računovodstvenih procjena. Također se od Uprave zahtijeva da se služi prosudbama u procesu primjene računovodstvenih politika Društva.</t>
  </si>
  <si>
    <t>Poslovni prihodi</t>
  </si>
  <si>
    <t>Imovina – u EUR</t>
  </si>
  <si>
    <t>Udio</t>
  </si>
  <si>
    <t>% promjena</t>
  </si>
  <si>
    <t>Dugotrajna imovina</t>
  </si>
  <si>
    <t>Nematerijalna imovina</t>
  </si>
  <si>
    <t xml:space="preserve">Ukupna dugotrajna imovina </t>
  </si>
  <si>
    <t>Kratkotrajna imovina</t>
  </si>
  <si>
    <t>Zalihe</t>
  </si>
  <si>
    <t>Potraživanja od kupaca i ostala potraživanja</t>
  </si>
  <si>
    <t>Novac i novčani ekvivalenti</t>
  </si>
  <si>
    <t>Plaćeni troškovi budućeg razdoblja</t>
  </si>
  <si>
    <t>Ukupna kratkotrajna imovina</t>
  </si>
  <si>
    <t xml:space="preserve">Ukupna imovina </t>
  </si>
  <si>
    <t xml:space="preserve">Komentar: </t>
  </si>
  <si>
    <t>Kapital i na dan izvještaja – u EUR</t>
  </si>
  <si>
    <t xml:space="preserve">Temeljni kapital </t>
  </si>
  <si>
    <t>Akumulirani gubici</t>
  </si>
  <si>
    <t>Ukupno glavnica</t>
  </si>
  <si>
    <t>Promjena akumuliranih gubitaka odnosi se na rezultat razdoblja.</t>
  </si>
  <si>
    <t>Obveze na dan izvještaja – u EUR</t>
  </si>
  <si>
    <t>Odgođena porezna obveza</t>
  </si>
  <si>
    <t>Ostale dugoročne obveze</t>
  </si>
  <si>
    <t>Dugoročne obveze</t>
  </si>
  <si>
    <t>Kratkoročne obveze prema bankama</t>
  </si>
  <si>
    <t>Obveze prema zaposlenima</t>
  </si>
  <si>
    <t xml:space="preserve">Obveze za poreze, doprinose i slična davanja </t>
  </si>
  <si>
    <t>Ostale kratkoročne obveze</t>
  </si>
  <si>
    <t>Kratkoročne obveze</t>
  </si>
  <si>
    <t>Ukupno obveze</t>
  </si>
  <si>
    <t>Poslovni prihodi – u EUR</t>
  </si>
  <si>
    <t>Prihodi od prodaje</t>
  </si>
  <si>
    <t>Prihodi od upotrebe vl. proizvoda</t>
  </si>
  <si>
    <t>Ostali poslovni prihodi</t>
  </si>
  <si>
    <t xml:space="preserve">Ukupno </t>
  </si>
  <si>
    <t>Poslovni rashodi – u EUR</t>
  </si>
  <si>
    <t xml:space="preserve">Poslovni rashodi </t>
  </si>
  <si>
    <t>Materijalni troškovi</t>
  </si>
  <si>
    <t>Troškovi zaposlenih</t>
  </si>
  <si>
    <t>Amortizacija</t>
  </si>
  <si>
    <t>Ostali troškovi</t>
  </si>
  <si>
    <t>Ostali poslovni rashodi</t>
  </si>
  <si>
    <t>Poslovni rashodi</t>
  </si>
  <si>
    <t>Pristup svim informacijama i financijskim izvještajima je na www.heliosfaros.hr</t>
  </si>
  <si>
    <t xml:space="preserve">Društvo obavlja sezonsku djelatnost i očekuje značajnije prihode u vremenu od 01.05. – 01.10. poslovne godine. </t>
  </si>
  <si>
    <t>e) ostale objave koje propisuje MRS 34- Financijsko izvještavanje za razdoblja tijekom godine te</t>
  </si>
  <si>
    <t>f) u bilješkama uz financijske izvještaje za tromjesečna razdoblja, osim gore navedenih informacija, objavljuju se i sljedeće informacije:</t>
  </si>
  <si>
    <t>Društvo redovito posluje</t>
  </si>
  <si>
    <t xml:space="preserve">Nema stavki prihoda ili rashoda izuzetne veličine ili pojave i objašnjenja stavki prihoda i rashoda su prikazani u bilješkama </t>
  </si>
  <si>
    <t>Društvo nema takvu vrstu obveza</t>
  </si>
  <si>
    <t xml:space="preserve">Zemljište </t>
  </si>
  <si>
    <t>Novac i ostala potraživanja</t>
  </si>
  <si>
    <t>aktiva</t>
  </si>
  <si>
    <t xml:space="preserve">Zadržana dobit </t>
  </si>
  <si>
    <t>Tekući rezultat</t>
  </si>
  <si>
    <t>Obveze za zajmove</t>
  </si>
  <si>
    <t>pasiva</t>
  </si>
  <si>
    <t xml:space="preserve">Ne postoji </t>
  </si>
  <si>
    <t>Nije primjenjivo</t>
  </si>
  <si>
    <t xml:space="preserve">Nije primjenjivo </t>
  </si>
  <si>
    <t>Na adresi društva navedenoj u bilješkama</t>
  </si>
  <si>
    <t>Nije bilo.</t>
  </si>
  <si>
    <t>ECOPULITO D.O.O.</t>
  </si>
  <si>
    <t>ZAGREB</t>
  </si>
  <si>
    <t>Obveznik: HELIOS FAROS d.d. i ovisna društva</t>
  </si>
  <si>
    <t>Helios Faros d.d. je društvo registrirano u Starom Gradu na otoku Hvaru u Republici Hrvatskoj. Osnovne djelatnosti Društva su smještajne i ugostiteljske usluge. Društvo ima 576 smještajnih jedinica u upotrebi (s više od 1.368 kreveta) u 4 različita objekta (profitna centra).</t>
  </si>
  <si>
    <t>Obveze prema dobavljačima i obveze za predujmove</t>
  </si>
  <si>
    <t>Ante Jelčić, član nadzornog odbora (do 19.07.2023 Goran Fabris)</t>
  </si>
  <si>
    <t>Društvo je vlasnik 100% udjela u društvu Ecopulito d.o.o., Zagreb, Budmanijeva 5, OIB: 06286701582. Poslovanje ovisnog društva nije značajno te ne utječe bitno na konsolidirane financijske izvještaje. Stanje bilance društva Ecopulito d.o.o. na dan izvještaja u eurima je iskazano niže:</t>
  </si>
  <si>
    <t>stanje na dan 31.12.2023.</t>
  </si>
  <si>
    <t>u razdoblju 01.01.2023. do  31.12.2023.</t>
  </si>
  <si>
    <t>u razdoblju 01.01.2023. do 31.12.2023.</t>
  </si>
  <si>
    <t>Odlukom Trgovačkog suda u Splitu 11. veljače 2016. godine nad Društvom bio je otvoren stečajni postupak. 22. srpnja 2019. godine, a nakon promjene vlasničke strukture i plaćanjem obveza, dana 22. srpnja 2019. zaključen je stečajni postupak nad Društvom rješenjem Trgovačkog suda u Splitu St-9/2015-467.</t>
  </si>
  <si>
    <t>Ukupan broj uvrštenih dionica je 36.595.766  (31.12.2022.: 36.595.766). Dokapitalizacijom provedenoj u 2023. godini Društvo će na Redovito tržište Zagrebačke burze uvrstiti dodatnih 6.048.217 dionica u roku od dvanaest mjeseci od dana donošenja odluke Glavne Skupštine Društva.</t>
  </si>
  <si>
    <r>
      <t>II.</t>
    </r>
    <r>
      <rPr>
        <b/>
        <sz val="9"/>
        <rFont val="Times New Roman"/>
        <family val="1"/>
        <charset val="238"/>
      </rPr>
      <t xml:space="preserve">                </t>
    </r>
    <r>
      <rPr>
        <b/>
        <sz val="9"/>
        <rFont val="Arial"/>
        <family val="2"/>
        <charset val="238"/>
      </rPr>
      <t xml:space="preserve">OSNOVE SASTAVLJANJA FINANCIJSKIH IZVJEŠTAJA </t>
    </r>
  </si>
  <si>
    <r>
      <t>I.</t>
    </r>
    <r>
      <rPr>
        <b/>
        <sz val="9"/>
        <rFont val="Times New Roman"/>
        <family val="1"/>
        <charset val="238"/>
      </rPr>
      <t xml:space="preserve">                  </t>
    </r>
    <r>
      <rPr>
        <b/>
        <sz val="9"/>
        <rFont val="Arial"/>
        <family val="2"/>
        <charset val="238"/>
      </rPr>
      <t>BILJEŠKE UZ FINANCIJSKE IZVJEŠTAJE ZA IZVJEŠTAJNO RAZDOBLJE</t>
    </r>
  </si>
  <si>
    <t>Nekretnine, oprema i ulaganja u nekretnine</t>
  </si>
  <si>
    <r>
      <t>1.</t>
    </r>
    <r>
      <rPr>
        <sz val="9"/>
        <rFont val="Times New Roman"/>
        <family val="1"/>
        <charset val="238"/>
      </rPr>
      <t xml:space="preserve">      </t>
    </r>
    <r>
      <rPr>
        <sz val="9"/>
        <rFont val="Arial"/>
        <family val="2"/>
        <charset val="238"/>
      </rPr>
      <t xml:space="preserve">Nematerijalna imovina smanjila se za 36% u odnosu na prethodno usporedivo razdoblje najvećim dijelom kao posljedica realizirane amortizacije tijekom godine. </t>
    </r>
  </si>
  <si>
    <t>Odlukom Skupštine od 19.7.2023. o usklađenju temeljnog kapitala sa eurom sa iste sjednice, temeljni kapital Društva, primjenom fiksnog tečaja konverzije valuta (7,53450 kuna za 1 euro) i pravilima zaokruživanja propisanih zakonom, preračunava se sa iznosa od 365.967.660,00 kuna na iznos od 48.570.928,40 eura</t>
  </si>
  <si>
    <t>Nastavak kapitalnih investicija u 2023. godini bio je popraćen dodatnom uplatom većinskih vlasnika u ukupnom iznosu od 8 milijuna eura  temeljem odluke Glavne Skupštine od 12. listopada 2023. godine.</t>
  </si>
  <si>
    <t>Obveze prema bankama</t>
  </si>
  <si>
    <r>
      <t>1.</t>
    </r>
    <r>
      <rPr>
        <sz val="9"/>
        <rFont val="Times New Roman"/>
        <family val="1"/>
        <charset val="238"/>
      </rPr>
      <t xml:space="preserve">      </t>
    </r>
    <r>
      <rPr>
        <sz val="9"/>
        <rFont val="Arial"/>
        <family val="2"/>
        <charset val="238"/>
      </rPr>
      <t>Nije bilo promjena odgođene porezne obveze u odnosu na prethodnu godinu.</t>
    </r>
  </si>
  <si>
    <r>
      <t>2.</t>
    </r>
    <r>
      <rPr>
        <sz val="9"/>
        <rFont val="Times New Roman"/>
        <family val="1"/>
        <charset val="238"/>
      </rPr>
      <t xml:space="preserve">      </t>
    </r>
    <r>
      <rPr>
        <sz val="9"/>
        <rFont val="Arial"/>
        <family val="2"/>
        <charset val="238"/>
      </rPr>
      <t>Društvo je u 2023. godini ugovorilo investicijski kredit u iznosu do 20 milijuna eura uz varijabilnu kamatnu stopu pri čemu je do 31.12.2023 iskorišteno 4,7 milijuna eura, a ostatak se može koristiti u periodu od 20 mjeseci od datuma potpisivanja ugovora.</t>
    </r>
  </si>
  <si>
    <r>
      <t>3.</t>
    </r>
    <r>
      <rPr>
        <sz val="9"/>
        <rFont val="Times New Roman"/>
        <family val="1"/>
        <charset val="238"/>
      </rPr>
      <t xml:space="preserve">      </t>
    </r>
    <r>
      <rPr>
        <sz val="9"/>
        <rFont val="Arial"/>
        <family val="2"/>
        <charset val="238"/>
      </rPr>
      <t xml:space="preserve">Ostale dugoročne obveze predstavljaju obveze po najmovima u skladu sa MSFI 16 za nabavljeni automobil putem financijskog leasinga. </t>
    </r>
  </si>
  <si>
    <r>
      <t>4.</t>
    </r>
    <r>
      <rPr>
        <sz val="9"/>
        <rFont val="Times New Roman"/>
        <family val="1"/>
        <charset val="238"/>
      </rPr>
      <t xml:space="preserve">      </t>
    </r>
    <r>
      <rPr>
        <sz val="9"/>
        <rFont val="Arial"/>
        <family val="2"/>
        <charset val="238"/>
      </rPr>
      <t xml:space="preserve">Obveze prema dobavljačima se uglavnom odnose na privremene situacije izvođača radova povezanih sa značajnijim investicijskim aktivnostima. </t>
    </r>
  </si>
  <si>
    <r>
      <t>5.</t>
    </r>
    <r>
      <rPr>
        <sz val="9"/>
        <rFont val="Times New Roman"/>
        <family val="1"/>
        <charset val="238"/>
      </rPr>
      <t xml:space="preserve">      </t>
    </r>
    <r>
      <rPr>
        <sz val="9"/>
        <rFont val="Arial"/>
        <family val="2"/>
        <charset val="238"/>
      </rPr>
      <t>Obveze prema zaposlenicima, pored plaće za prosinac, uključuju 252 tisuće eura ukalkuliranih troškova za neiskorištene dane godišnjeg odmora i ostale naknade. Obveze su porasle u odnosu na prethodnu godinu obzirom na povećanje naknada i broja zaposlenih.</t>
    </r>
  </si>
  <si>
    <t>Do 31.12.2022</t>
  </si>
  <si>
    <t>Do 31.12.2023</t>
  </si>
  <si>
    <r>
      <t>1.</t>
    </r>
    <r>
      <rPr>
        <sz val="9"/>
        <rFont val="Times New Roman"/>
        <family val="1"/>
        <charset val="238"/>
      </rPr>
      <t xml:space="preserve">      </t>
    </r>
    <r>
      <rPr>
        <sz val="9"/>
        <rFont val="Arial"/>
        <family val="2"/>
        <charset val="238"/>
      </rPr>
      <t>Rast prihoda je ostvaren zbog povećanog broja rezervacija i noćenja što se može pripisati sve atraktivnijoj i kvalitetnijoj ponudi Društva proširenoj sa dodatnim jedinicama Valamar Amicor Green Resorta  (izgradnja dodatne 41 eko vile u odnosu na prethodnu godinu). Valamar Amicor Green Resort u prethodnoj godini je započeo sa svojim radom tek sredinom srpnja 2022. godine zbog investicijskih aktivnosti, dok je u 2023. godini svoja vrata otvorio već u svibnju te za dio smještajnih jedinica početkom lipnja. Društvo očekuje još progresivniji rast prihoda u 2024. godini zbog izgradnje dodatne 34 eko vile Valamar Amicor Green resorta i 15 vila u atraktivnoj zoni Places hotela. Ostvarena je do sada najviša razina prihoda u novijoj povijesti Društva, a obzirom na planirane buduće investicije taj trend će se nastaviti. U 2019. godini  prihodi su iznosili 2,6 mil. eura kada je Društvo preuzela nova vlasnička i upravljačka struktura.</t>
    </r>
  </si>
  <si>
    <r>
      <t>2.</t>
    </r>
    <r>
      <rPr>
        <sz val="9"/>
        <rFont val="Times New Roman"/>
        <family val="1"/>
        <charset val="238"/>
      </rPr>
      <t xml:space="preserve">      </t>
    </r>
    <r>
      <rPr>
        <sz val="9"/>
        <rFont val="Arial"/>
        <family val="2"/>
        <charset val="238"/>
      </rPr>
      <t xml:space="preserve">Ostali poslovni prihodi uglavnom se odnose na naplatu otpisanih potraživanja, popuste i naplatu šteta od osiguravajućih kuća. </t>
    </r>
  </si>
  <si>
    <r>
      <t>1.</t>
    </r>
    <r>
      <rPr>
        <sz val="9"/>
        <rFont val="Times New Roman"/>
        <family val="1"/>
        <charset val="238"/>
      </rPr>
      <t xml:space="preserve">      </t>
    </r>
    <r>
      <rPr>
        <sz val="9"/>
        <rFont val="Arial"/>
        <family val="2"/>
        <charset val="238"/>
      </rPr>
      <t>Materijalni troškovi su porasli zbog rasta poslovnih aktivnosti odnosno prihoda, ali dijelom i zbog rasta cijene inputa (električna energija, hrana i piće). Cijena energenata značajno je podigla troškove poslovanja, međutim Društvo je u prethodnoj i tekućoj godini zadržalo stabilne zarade korištenjem ekonomija obujma, pojačanim upravljanjem zalihama te podizanjem prodajnih cijena što je bilo neizbježno. Politika Društva je minimiziranje potrošnje energije te korištenje energije iz obnovljivih izvora.</t>
    </r>
  </si>
  <si>
    <r>
      <t>2.</t>
    </r>
    <r>
      <rPr>
        <sz val="9"/>
        <rFont val="Times New Roman"/>
        <family val="1"/>
        <charset val="238"/>
      </rPr>
      <t xml:space="preserve">      </t>
    </r>
    <r>
      <rPr>
        <sz val="9"/>
        <rFont val="Arial"/>
        <family val="2"/>
        <charset val="238"/>
      </rPr>
      <t>Troškovi zaposlenih su također bitno povećani uslijed povećanja broja zaposlenih ali i povećanja naknada kako bi se zadržao kvalitetan kadar. Prosječan broj zaposlenih u odnosu na isto razdoblje prethodne rastao je za 21%.</t>
    </r>
  </si>
  <si>
    <r>
      <t>3.</t>
    </r>
    <r>
      <rPr>
        <sz val="9"/>
        <rFont val="Times New Roman"/>
        <family val="1"/>
        <charset val="238"/>
      </rPr>
      <t xml:space="preserve">      </t>
    </r>
    <r>
      <rPr>
        <sz val="9"/>
        <rFont val="Arial"/>
        <family val="2"/>
        <charset val="238"/>
      </rPr>
      <t>Troškovi amortizacije su porasli u skladu sa aktivacijom finaliziranih investicija i očekuje se rast ovog troška u narednim razdobljima obzirom na snažan investicijski ciklus u kojem se nalazi Društvo.</t>
    </r>
  </si>
  <si>
    <r>
      <t>4.</t>
    </r>
    <r>
      <rPr>
        <sz val="9"/>
        <rFont val="Times New Roman"/>
        <family val="1"/>
        <charset val="238"/>
      </rPr>
      <t xml:space="preserve">      </t>
    </r>
    <r>
      <rPr>
        <sz val="9"/>
        <rFont val="Arial"/>
        <family val="2"/>
        <charset val="238"/>
      </rPr>
      <t>Porast ostalih troškova povezan je sa općim rastom poslovnih aktivnosti. Najznačajniji troškovi odnose na troškove rada studenata, ustupljenih radnika te ostalih troškova zaposlenih (ukupno 1.079 tis. eur), neizravni porezi i članarine u iznosu od 62 tis. eura, premije osiguranja 34 tis. eura i dr.</t>
    </r>
  </si>
  <si>
    <r>
      <t>5.</t>
    </r>
    <r>
      <rPr>
        <sz val="9"/>
        <rFont val="Times New Roman"/>
        <family val="1"/>
        <charset val="238"/>
      </rPr>
      <t xml:space="preserve">      </t>
    </r>
    <r>
      <rPr>
        <sz val="9"/>
        <rFont val="Arial"/>
        <family val="2"/>
        <charset val="238"/>
      </rPr>
      <t>Ostali poslovni rashodi u 2022. godini najvećim dijelom su se odnosili na otpise dugotrajne imovine koja se ruši za potrebe novih investicija i iznosili su do 31.12.2022 ukupno 102 tisuće eura, dok su do 31.12.2023 iznosili 54 tis. eura.</t>
    </r>
  </si>
  <si>
    <r>
      <t>I.</t>
    </r>
    <r>
      <rPr>
        <b/>
        <sz val="9"/>
        <rFont val="Times New Roman"/>
        <family val="1"/>
        <charset val="238"/>
      </rPr>
      <t xml:space="preserve">                  </t>
    </r>
    <r>
      <rPr>
        <b/>
        <sz val="9"/>
        <rFont val="Arial"/>
        <family val="2"/>
        <charset val="238"/>
      </rPr>
      <t>OSTALE INFORMACIJE</t>
    </r>
  </si>
  <si>
    <r>
      <t>a)</t>
    </r>
    <r>
      <rPr>
        <sz val="9"/>
        <rFont val="Times New Roman"/>
        <family val="1"/>
        <charset val="238"/>
      </rPr>
      <t xml:space="preserve">      </t>
    </r>
    <r>
      <rPr>
        <sz val="9"/>
        <rFont val="Arial"/>
        <family val="2"/>
        <charset val="238"/>
      </rPr>
      <t xml:space="preserve">informacije gdje je omogućen pristup posljednjim godišnjim financijskim izvještajima, radi razumijevanja informacija objavljenih u bilješkama uz financijske izvještaje sastavljene za izvještajno tromjesečno razdoblje, </t>
    </r>
  </si>
  <si>
    <r>
      <t>b)</t>
    </r>
    <r>
      <rPr>
        <sz val="9"/>
        <rFont val="Times New Roman"/>
        <family val="1"/>
        <charset val="238"/>
      </rPr>
      <t xml:space="preserve">      </t>
    </r>
    <r>
      <rPr>
        <sz val="9"/>
        <rFont val="Arial"/>
        <family val="2"/>
        <charset val="238"/>
      </rPr>
      <t>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r>
  </si>
  <si>
    <t xml:space="preserve">Na dan 1. siječnja 2023. godine umjesto dotadašnje kune, euro postaje službena novčana jedinica i zakonsko sredstvo plaćanja u Republici Hrvatskoj. Uvođenje eura kao službene valute u Republici Hrvatskoj predstavlja promjenu funkcionalne valute. Kako su financijski izvještaji prethodnog razdoblja bili prikazani u kunama, promjena prezentacijske valute usporednog razdoblja u ovogodišnjim financijskim izvještajima predstavlja promjenu računovodstvene politike Društva. Ostale računovodstvene politike nisu se mijenjale u odnosu na posljednje tromjesečno i godišnje izvješće. </t>
  </si>
  <si>
    <r>
      <t>c)</t>
    </r>
    <r>
      <rPr>
        <sz val="9"/>
        <rFont val="Times New Roman"/>
        <family val="1"/>
        <charset val="238"/>
      </rPr>
      <t xml:space="preserve">      </t>
    </r>
    <r>
      <rPr>
        <sz val="9"/>
        <rFont val="Arial"/>
        <family val="2"/>
        <charset val="238"/>
      </rPr>
      <t xml:space="preserve">objašnjenje poslovnih rezultata u slučaju da izdavatelj obavlja djelatnost sezonske prirode (točke 37. i 38. MRS 34 - Financijsko izvještavanje za razdoblja tijekom godine) </t>
    </r>
  </si>
  <si>
    <r>
      <t>1.</t>
    </r>
    <r>
      <rPr>
        <sz val="9"/>
        <rFont val="Times New Roman"/>
        <family val="1"/>
        <charset val="238"/>
      </rPr>
      <t xml:space="preserve">      </t>
    </r>
    <r>
      <rPr>
        <sz val="9"/>
        <rFont val="Arial"/>
        <family val="2"/>
        <charset val="238"/>
      </rPr>
      <t>naziv, sjedište poduzetnika (adresa), pravni oblik poduzetnika, državu osnivanja, matični broj subjekta, osobni identifikacijski broj te, ako je primjenjivo, da je poduzetnik u likvidaciji, stečaju, skraćenom postupku prestanka ili izvanrednoj upravi</t>
    </r>
  </si>
  <si>
    <r>
      <t>2.</t>
    </r>
    <r>
      <rPr>
        <sz val="9"/>
        <rFont val="Times New Roman"/>
        <family val="1"/>
        <charset val="238"/>
      </rPr>
      <t xml:space="preserve">      </t>
    </r>
    <r>
      <rPr>
        <sz val="9"/>
        <rFont val="Arial"/>
        <family val="2"/>
        <charset val="238"/>
      </rPr>
      <t>usvojene računovodstvene politike (samo naznaku je li došlo do promjene u odnosu na prethodno razdoblje)</t>
    </r>
  </si>
  <si>
    <t>Nije bilo promjena u računovodstvenim politikama osim promjene funkcionalne valute koja je u 2023.g. euro, a u ranijim razdobljima hrvatska kuna.</t>
  </si>
  <si>
    <r>
      <t>3.</t>
    </r>
    <r>
      <rPr>
        <sz val="9"/>
        <rFont val="Times New Roman"/>
        <family val="1"/>
        <charset val="238"/>
      </rPr>
      <t xml:space="preserve">      </t>
    </r>
    <r>
      <rPr>
        <sz val="9"/>
        <rFont val="Arial"/>
        <family val="2"/>
        <charset val="238"/>
      </rPr>
      <t>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r>
  </si>
  <si>
    <t xml:space="preserve">Sve financijske obveze uključene su u bilancu. </t>
  </si>
  <si>
    <r>
      <t>4.</t>
    </r>
    <r>
      <rPr>
        <sz val="9"/>
        <rFont val="Times New Roman"/>
        <family val="1"/>
        <charset val="238"/>
      </rPr>
      <t xml:space="preserve">      </t>
    </r>
    <r>
      <rPr>
        <sz val="9"/>
        <rFont val="Arial"/>
        <family val="2"/>
        <charset val="238"/>
      </rPr>
      <t>iznos i prirodu pojedinih stavki prihoda ili rashoda izuzetne veličine ili pojave</t>
    </r>
  </si>
  <si>
    <r>
      <t>5.</t>
    </r>
    <r>
      <rPr>
        <sz val="9"/>
        <rFont val="Times New Roman"/>
        <family val="1"/>
        <charset val="238"/>
      </rPr>
      <t xml:space="preserve">      </t>
    </r>
    <r>
      <rPr>
        <sz val="9"/>
        <rFont val="Arial"/>
        <family val="2"/>
        <charset val="238"/>
      </rPr>
      <t>iznose koje poduzetnik duguje i koji dospijevaju nakon više od pet godina, kao i ukupna dugovanja poduzetnika pokrivena vrijednim osiguranjem koje je dao poduzetnik, uz naznaku vrste i oblika osiguranja</t>
    </r>
  </si>
  <si>
    <r>
      <t>6.</t>
    </r>
    <r>
      <rPr>
        <sz val="9"/>
        <rFont val="Times New Roman"/>
        <family val="1"/>
        <charset val="238"/>
      </rPr>
      <t xml:space="preserve">      </t>
    </r>
    <r>
      <rPr>
        <sz val="9"/>
        <rFont val="Arial"/>
        <family val="2"/>
        <charset val="238"/>
      </rPr>
      <t>prosječan broj zaposlenih tijekom tekućeg razdoblja</t>
    </r>
  </si>
  <si>
    <t>Prosječan broj zaposlenih je bio: 161</t>
  </si>
  <si>
    <t>Broj zaposlenih na dan 31.12.2023: 90</t>
  </si>
  <si>
    <r>
      <t>7.</t>
    </r>
    <r>
      <rPr>
        <sz val="9"/>
        <rFont val="Times New Roman"/>
        <family val="1"/>
        <charset val="238"/>
      </rPr>
      <t xml:space="preserve">      </t>
    </r>
    <r>
      <rPr>
        <sz val="9"/>
        <rFont val="Arial"/>
        <family val="2"/>
        <charset val="238"/>
      </rPr>
      <t>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r>
  </si>
  <si>
    <t>Društvo je kapitaliziralo troškove plaća na investicije u tijeku u iznosu od 32 tisuće eura.</t>
  </si>
  <si>
    <r>
      <t>8.</t>
    </r>
    <r>
      <rPr>
        <sz val="9"/>
        <rFont val="Times New Roman"/>
        <family val="1"/>
        <charset val="238"/>
      </rPr>
      <t xml:space="preserve">      </t>
    </r>
    <r>
      <rPr>
        <sz val="9"/>
        <rFont val="Arial"/>
        <family val="2"/>
        <charset val="238"/>
      </rPr>
      <t>ako su u bilanci priznata rezerviranja za odgođeni porez, stanja odgođenog poreza na kraju poslovne godine i kretanja tih stanja tijekom poslovne godine</t>
    </r>
  </si>
  <si>
    <t>Odgođena porezna obveza se odnosi na privremene porezne razlike s osnove vrednovanja zemljišta i nije se mijenjala u odnosu na usporedna razdoblja.</t>
  </si>
  <si>
    <r>
      <t>9.</t>
    </r>
    <r>
      <rPr>
        <sz val="9"/>
        <rFont val="Times New Roman"/>
        <family val="1"/>
        <charset val="238"/>
      </rPr>
      <t xml:space="preserve">      </t>
    </r>
    <r>
      <rPr>
        <sz val="9"/>
        <rFont val="Arial"/>
        <family val="2"/>
        <charset val="238"/>
      </rPr>
      <t>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</si>
  <si>
    <t xml:space="preserve">Obveze za zajmove odnose se na pozajmicu sa pripadajućim kamatama koje je Ecopulito d.o.o. primilo od Helios Faros d.d. </t>
  </si>
  <si>
    <r>
      <t>10.</t>
    </r>
    <r>
      <rPr>
        <sz val="9"/>
        <rFont val="Times New Roman"/>
        <family val="1"/>
        <charset val="238"/>
      </rPr>
      <t xml:space="preserve">   </t>
    </r>
    <r>
      <rPr>
        <sz val="9"/>
        <rFont val="Arial"/>
        <family val="2"/>
        <charset val="238"/>
      </rPr>
      <t>broj i nominalnu vrijednost, ili ako ne postoji nominalna vrijednost, knjigovodstvenu vrijednost dionica ili udjela upisanih tijekom poslovne godine u okviru odobrenog kapitala</t>
    </r>
  </si>
  <si>
    <t xml:space="preserve">Nastavak kapitalnih investicija u 2023. godini bio je popraćen dodatnom uplatom većinskih vlasnika u ukupnom iznosu od 8 milijuna eura temeljem odluke Glavne Skupštine od 12. listopada 2023. godine. </t>
  </si>
  <si>
    <t>Dionice Društva se vode u depozitoriju SKDD-a te će se dionice izdane u 2023. godini (6.048.217 dionica) uvrstiti na Redovito tržište Zagrebačke burze najkasnije u roku od dvanaest mjeseci od dana donošenja odluke Glavne Skupštine Društva.</t>
  </si>
  <si>
    <r>
      <t>11.</t>
    </r>
    <r>
      <rPr>
        <sz val="9"/>
        <rFont val="Times New Roman"/>
        <family val="1"/>
        <charset val="238"/>
      </rPr>
      <t xml:space="preserve">   </t>
    </r>
    <r>
      <rPr>
        <sz val="9"/>
        <rFont val="Arial"/>
        <family val="2"/>
        <charset val="238"/>
      </rPr>
      <t>postojanje bilo kakvih potvrda o sudjelovanju, konvertibilnih zadužnica, jamstava, opcija ili sličnih vrijednosnica ili prava, s naznakom njihovog broja i prava koja daju</t>
    </r>
  </si>
  <si>
    <r>
      <t>12.</t>
    </r>
    <r>
      <rPr>
        <sz val="9"/>
        <rFont val="Times New Roman"/>
        <family val="1"/>
        <charset val="238"/>
      </rPr>
      <t xml:space="preserve">   </t>
    </r>
    <r>
      <rPr>
        <sz val="9"/>
        <rFont val="Arial"/>
        <family val="2"/>
        <charset val="238"/>
      </rPr>
      <t>naziv, sjedište te pravni oblik svakog poduzetnika u kojemu poduzetnik ima neograničenu odgovornost</t>
    </r>
  </si>
  <si>
    <r>
      <t>13.</t>
    </r>
    <r>
      <rPr>
        <sz val="9"/>
        <rFont val="Times New Roman"/>
        <family val="1"/>
        <charset val="238"/>
      </rPr>
      <t xml:space="preserve">   </t>
    </r>
    <r>
      <rPr>
        <sz val="9"/>
        <rFont val="Arial"/>
        <family val="2"/>
        <charset val="238"/>
      </rPr>
      <t>naziv i sjedište poduzetnika koji sastavlja tromjesečni konsolidirani financijski izvještaj najveće grupe poduzetnika u kojoj poduzetnik sudjeluje kao kontrolirani član grupe</t>
    </r>
  </si>
  <si>
    <r>
      <t>14.</t>
    </r>
    <r>
      <rPr>
        <sz val="9"/>
        <rFont val="Times New Roman"/>
        <family val="1"/>
        <charset val="238"/>
      </rPr>
      <t xml:space="preserve">   </t>
    </r>
    <r>
      <rPr>
        <sz val="9"/>
        <rFont val="Arial"/>
        <family val="2"/>
        <charset val="238"/>
      </rPr>
      <t xml:space="preserve">naziv i sjedište poduzetnika koji sastavlja tromjesečni konsolidirani financijski izvještaj najmanje grupe poduzetnika u kojoj poduzetnik sudjeluje kao kontrolirani član i koji je također uključen u grupu poduzetnika iz točke </t>
    </r>
  </si>
  <si>
    <r>
      <t>15.</t>
    </r>
    <r>
      <rPr>
        <sz val="9"/>
        <rFont val="Times New Roman"/>
        <family val="1"/>
        <charset val="238"/>
      </rPr>
      <t xml:space="preserve">   </t>
    </r>
    <r>
      <rPr>
        <sz val="9"/>
        <rFont val="Arial"/>
        <family val="2"/>
        <charset val="238"/>
      </rPr>
      <t>mjesto na kojem je moguće dobiti primjerke tromjesečnih konsolidiranih financijskih izvještaja iz točaka 13. i 14., pod uvjetom da su dostupni</t>
    </r>
  </si>
  <si>
    <r>
      <t>16.</t>
    </r>
    <r>
      <rPr>
        <sz val="9"/>
        <rFont val="Times New Roman"/>
        <family val="1"/>
        <charset val="238"/>
      </rPr>
      <t xml:space="preserve">   </t>
    </r>
    <r>
      <rPr>
        <sz val="9"/>
        <rFont val="Arial"/>
        <family val="2"/>
        <charset val="238"/>
      </rPr>
      <t>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r>
  </si>
  <si>
    <r>
      <t>17.</t>
    </r>
    <r>
      <rPr>
        <sz val="9"/>
        <rFont val="Times New Roman"/>
        <family val="1"/>
        <charset val="238"/>
      </rPr>
      <t xml:space="preserve">   </t>
    </r>
    <r>
      <rPr>
        <sz val="9"/>
        <rFont val="Arial"/>
        <family val="2"/>
        <charset val="238"/>
      </rPr>
      <t>prirodu i financijski učinak značajnih događaja koji su nastupili nakon datuma bilance i nisu odraženi u računu dobiti i gubitka ili bilanci</t>
    </r>
  </si>
  <si>
    <r>
      <t>2.</t>
    </r>
    <r>
      <rPr>
        <sz val="9"/>
        <rFont val="Times New Roman"/>
        <family val="1"/>
        <charset val="238"/>
      </rPr>
      <t xml:space="preserve">      </t>
    </r>
    <r>
      <rPr>
        <sz val="9"/>
        <rFont val="Arial"/>
        <family val="2"/>
        <charset val="238"/>
      </rPr>
      <t>Materijalna imovina je porasla za 14% uslijed nastavka značajnog investicijskog ciklusa. Investicije obnove ugostiteljske ponude i objekata Društva napreduju planiranim tijekom, a trenutno se najviše aktivnosti provodi na investicijama u Valamar Amicor Green resortu kao i ulaganjima u ostale objekte i prateću infrastrukturu za naredno razdoblje. Tijekom godine izvršeno je plaćanje 8,3 milijuna eura s osnove nabavke dugotrajne materijalne imovine. Društvo je tijekom 2023. godine u najam dalo restoran u centru Stari Grada te je takva dugotrajna materijalna imovine klasificirana kao ulaganje u nekretnine.</t>
    </r>
  </si>
  <si>
    <t>Depoziti</t>
  </si>
  <si>
    <r>
      <t>3.</t>
    </r>
    <r>
      <rPr>
        <sz val="9"/>
        <rFont val="Times New Roman"/>
        <family val="1"/>
        <charset val="238"/>
      </rPr>
      <t xml:space="preserve">      </t>
    </r>
    <r>
      <rPr>
        <sz val="9"/>
        <rFont val="Arial"/>
        <family val="2"/>
        <charset val="238"/>
      </rPr>
      <t>Niža razina zaliha je standardna za ovo doba godine obzirom da su komercijalni objekti zimi zatvoreni. Neotpisana vrijednost sitnog inventara iznosi 80 tisuća eura (31.12.2022.: 140 tisuća eura).</t>
    </r>
  </si>
  <si>
    <r>
      <t>4.</t>
    </r>
    <r>
      <rPr>
        <sz val="9"/>
        <rFont val="Times New Roman"/>
        <family val="1"/>
        <charset val="238"/>
      </rPr>
      <t xml:space="preserve">      </t>
    </r>
    <r>
      <rPr>
        <sz val="9"/>
        <rFont val="Arial"/>
        <family val="2"/>
        <charset val="238"/>
      </rPr>
      <t xml:space="preserve">Tijekom 2023. godine Društvo je provelo ispravak vrijednosti potraživanja u iznosu od 282 tisuće eura pri čemu se 257 tisuća eura odnosi na ispravak potraživanja od države za koje Društvo i dalje vodi aktivan sudski spor međutim postoji određena neizvjesnost vezana uz naplatu potraživanja. </t>
    </r>
  </si>
  <si>
    <r>
      <t>5.</t>
    </r>
    <r>
      <rPr>
        <sz val="9"/>
        <rFont val="Times New Roman"/>
        <family val="1"/>
        <charset val="238"/>
      </rPr>
      <t xml:space="preserve">      </t>
    </r>
    <r>
      <rPr>
        <sz val="9"/>
        <rFont val="Arial"/>
        <family val="2"/>
        <charset val="238"/>
      </rPr>
      <t>Novčana sredstva su porasla obzirom na rast zarade iz poslovanja tijekom 2023. godine te obzirom na provedenu dokapitalizaciju od 8 milijuna eura.</t>
    </r>
  </si>
  <si>
    <t>Rezerva</t>
  </si>
  <si>
    <r>
      <t>I.</t>
    </r>
    <r>
      <rPr>
        <b/>
        <sz val="9"/>
        <rFont val="Times New Roman"/>
        <family val="1"/>
        <charset val="238"/>
      </rPr>
      <t xml:space="preserve">                  </t>
    </r>
    <r>
      <rPr>
        <b/>
        <sz val="9"/>
        <rFont val="Arial"/>
        <family val="2"/>
        <charset val="238"/>
      </rPr>
      <t>INFORMACIJE O DRUŠTVU (Grupi)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</si>
</sst>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9"/>
      <color rgb="FF000000"/>
      <name val="Arial"/>
      <family val="2"/>
      <charset val="238"/>
    </font>
    <font>
      <b/>
      <sz val="9"/>
      <color rgb="FF000000"/>
      <name val="Arial"/>
      <family val="2"/>
      <charset val="238"/>
    </font>
    <font>
      <i/>
      <sz val="9"/>
      <color rgb="FF000000"/>
      <name val="Arial"/>
      <family val="2"/>
      <charset val="238"/>
    </font>
    <font>
      <b/>
      <i/>
      <sz val="9"/>
      <color rgb="FF000000"/>
      <name val="Arial"/>
      <family val="2"/>
      <charset val="238"/>
    </font>
    <font>
      <b/>
      <sz val="9"/>
      <color rgb="FFFF0000"/>
      <name val="Arial"/>
      <family val="2"/>
      <charset val="238"/>
    </font>
    <font>
      <b/>
      <sz val="9"/>
      <name val="Times New Roman"/>
      <family val="1"/>
      <charset val="238"/>
    </font>
    <font>
      <sz val="9"/>
      <name val="Calibri"/>
      <family val="2"/>
      <charset val="238"/>
    </font>
    <font>
      <sz val="9"/>
      <name val="Times New Roman"/>
      <family val="1"/>
      <charset val="238"/>
    </font>
    <font>
      <sz val="9"/>
      <color rgb="FF000000"/>
      <name val="Calibri"/>
      <family val="2"/>
      <charset val="238"/>
    </font>
    <font>
      <u/>
      <sz val="9"/>
      <color theme="1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s>
  <borders count="4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4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0" borderId="0" xfId="0" applyFont="1" applyAlignment="1">
      <alignment horizontal="left" vertical="center" indent="6"/>
    </xf>
    <xf numFmtId="0" fontId="5" fillId="0" borderId="0" xfId="0" applyFont="1" applyAlignment="1">
      <alignment horizontal="left" vertical="center" indent="6"/>
    </xf>
    <xf numFmtId="0" fontId="5" fillId="0" borderId="0" xfId="0" applyFont="1" applyAlignment="1">
      <alignment horizontal="justify" vertical="center"/>
    </xf>
    <xf numFmtId="0" fontId="4" fillId="0" borderId="0" xfId="0" applyFont="1" applyAlignment="1">
      <alignment horizontal="justify" vertical="center"/>
    </xf>
    <xf numFmtId="0" fontId="36" fillId="0" borderId="39" xfId="0" applyFont="1" applyBorder="1" applyAlignment="1">
      <alignment vertical="center"/>
    </xf>
    <xf numFmtId="14" fontId="37" fillId="0" borderId="40" xfId="0" applyNumberFormat="1" applyFont="1" applyBorder="1" applyAlignment="1">
      <alignment horizontal="right" vertical="center" wrapText="1"/>
    </xf>
    <xf numFmtId="0" fontId="36" fillId="0" borderId="41" xfId="0" applyFont="1" applyBorder="1" applyAlignment="1">
      <alignment vertical="center" wrapText="1"/>
    </xf>
    <xf numFmtId="10" fontId="36" fillId="0" borderId="42" xfId="0" applyNumberFormat="1" applyFont="1" applyBorder="1" applyAlignment="1">
      <alignment horizontal="right" vertical="center"/>
    </xf>
    <xf numFmtId="0" fontId="36" fillId="0" borderId="41" xfId="0" applyFont="1" applyBorder="1" applyAlignment="1">
      <alignment vertical="center"/>
    </xf>
    <xf numFmtId="0" fontId="37" fillId="0" borderId="41" xfId="0" applyFont="1" applyBorder="1" applyAlignment="1">
      <alignment vertical="center"/>
    </xf>
    <xf numFmtId="10" fontId="37" fillId="0" borderId="42" xfId="0" applyNumberFormat="1" applyFont="1" applyBorder="1" applyAlignment="1">
      <alignment horizontal="right" vertical="center" wrapText="1"/>
    </xf>
    <xf numFmtId="0" fontId="5" fillId="0" borderId="0" xfId="0" applyFont="1" applyAlignment="1">
      <alignment vertical="center"/>
    </xf>
    <xf numFmtId="0" fontId="21" fillId="0" borderId="0" xfId="0" applyFont="1" applyAlignment="1">
      <alignment horizontal="justify" vertical="center"/>
    </xf>
    <xf numFmtId="0" fontId="37" fillId="0" borderId="42" xfId="0" applyFont="1" applyBorder="1" applyAlignment="1">
      <alignment vertical="center"/>
    </xf>
    <xf numFmtId="3" fontId="36" fillId="0" borderId="42" xfId="0" applyNumberFormat="1" applyFont="1" applyBorder="1" applyAlignment="1">
      <alignment horizontal="right" vertical="center"/>
    </xf>
    <xf numFmtId="3" fontId="37" fillId="0" borderId="42" xfId="0" applyNumberFormat="1" applyFont="1" applyBorder="1" applyAlignment="1">
      <alignment horizontal="right" vertical="center"/>
    </xf>
    <xf numFmtId="14" fontId="37" fillId="0" borderId="40" xfId="0" applyNumberFormat="1" applyFont="1" applyBorder="1" applyAlignment="1">
      <alignment horizontal="center" vertical="center" wrapText="1"/>
    </xf>
    <xf numFmtId="0" fontId="37" fillId="0" borderId="40" xfId="0" applyFont="1" applyBorder="1" applyAlignment="1">
      <alignment horizontal="center" vertical="center" wrapText="1"/>
    </xf>
    <xf numFmtId="9" fontId="36" fillId="0" borderId="42" xfId="0" applyNumberFormat="1" applyFont="1" applyBorder="1" applyAlignment="1">
      <alignment horizontal="right" vertical="center"/>
    </xf>
    <xf numFmtId="0" fontId="36" fillId="0" borderId="42" xfId="0" applyFont="1" applyBorder="1" applyAlignment="1">
      <alignment horizontal="right" vertical="center"/>
    </xf>
    <xf numFmtId="9" fontId="37" fillId="0" borderId="42" xfId="0" applyNumberFormat="1" applyFont="1" applyBorder="1" applyAlignment="1">
      <alignment horizontal="right" vertical="center"/>
    </xf>
    <xf numFmtId="0" fontId="37" fillId="0" borderId="45" xfId="0" applyFont="1" applyBorder="1" applyAlignment="1">
      <alignment horizontal="center" vertical="center" wrapText="1"/>
    </xf>
    <xf numFmtId="0" fontId="21" fillId="0" borderId="0" xfId="0" applyFont="1" applyAlignment="1">
      <alignment vertical="center"/>
    </xf>
    <xf numFmtId="0" fontId="38" fillId="0" borderId="39" xfId="0" applyFont="1" applyBorder="1" applyAlignment="1">
      <alignment vertical="center"/>
    </xf>
    <xf numFmtId="3" fontId="38" fillId="0" borderId="40" xfId="0" applyNumberFormat="1" applyFont="1" applyBorder="1" applyAlignment="1">
      <alignment horizontal="right" vertical="center"/>
    </xf>
    <xf numFmtId="0" fontId="38" fillId="0" borderId="41" xfId="0" applyFont="1" applyBorder="1" applyAlignment="1">
      <alignment vertical="center"/>
    </xf>
    <xf numFmtId="3" fontId="38" fillId="0" borderId="42" xfId="0" applyNumberFormat="1" applyFont="1" applyBorder="1" applyAlignment="1">
      <alignment horizontal="right" vertical="center"/>
    </xf>
    <xf numFmtId="0" fontId="39" fillId="16" borderId="41" xfId="0" applyFont="1" applyFill="1" applyBorder="1" applyAlignment="1">
      <alignment vertical="center"/>
    </xf>
    <xf numFmtId="3" fontId="39" fillId="16" borderId="42" xfId="0" applyNumberFormat="1" applyFont="1" applyFill="1" applyBorder="1" applyAlignment="1">
      <alignment horizontal="right" vertical="center"/>
    </xf>
    <xf numFmtId="0" fontId="37" fillId="0" borderId="42" xfId="0" applyFont="1" applyBorder="1" applyAlignment="1">
      <alignment horizontal="right" vertical="center"/>
    </xf>
    <xf numFmtId="0" fontId="5" fillId="0" borderId="0" xfId="0" applyFont="1" applyAlignment="1">
      <alignment horizontal="right" vertical="center"/>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37" fillId="0" borderId="43" xfId="0" applyFont="1" applyBorder="1" applyAlignment="1">
      <alignment horizontal="center" vertical="center"/>
    </xf>
    <xf numFmtId="0" fontId="37" fillId="0" borderId="44" xfId="0" applyFont="1" applyBorder="1" applyAlignment="1">
      <alignment horizontal="center" vertical="center"/>
    </xf>
    <xf numFmtId="0" fontId="37"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36" fillId="0" borderId="43" xfId="0" applyFont="1" applyBorder="1" applyAlignment="1">
      <alignment vertical="center"/>
    </xf>
    <xf numFmtId="0" fontId="36" fillId="0" borderId="44" xfId="0" applyFont="1" applyBorder="1" applyAlignment="1">
      <alignment vertical="center"/>
    </xf>
    <xf numFmtId="14" fontId="37" fillId="0" borderId="43" xfId="0" applyNumberFormat="1" applyFont="1" applyBorder="1" applyAlignment="1">
      <alignment horizontal="center" vertical="center"/>
    </xf>
    <xf numFmtId="14" fontId="37" fillId="0" borderId="44" xfId="0" applyNumberFormat="1" applyFont="1" applyBorder="1" applyAlignment="1">
      <alignment horizontal="center" vertical="center"/>
    </xf>
    <xf numFmtId="0" fontId="37" fillId="0" borderId="43" xfId="0" applyFont="1" applyBorder="1" applyAlignment="1">
      <alignment vertical="center"/>
    </xf>
    <xf numFmtId="0" fontId="37" fillId="0" borderId="44" xfId="0" applyFont="1" applyBorder="1" applyAlignment="1">
      <alignment vertical="center"/>
    </xf>
    <xf numFmtId="0" fontId="40" fillId="0" borderId="0" xfId="0" applyFont="1" applyAlignment="1">
      <alignment horizontal="center" wrapText="1"/>
    </xf>
    <xf numFmtId="0" fontId="5" fillId="0" borderId="0" xfId="0" applyFont="1" applyAlignment="1">
      <alignment wrapText="1"/>
    </xf>
    <xf numFmtId="0" fontId="5" fillId="0" borderId="0" xfId="0" applyFont="1"/>
    <xf numFmtId="0" fontId="42" fillId="0" borderId="0" xfId="0" applyFont="1" applyAlignment="1">
      <alignment vertical="center" wrapText="1"/>
    </xf>
    <xf numFmtId="0" fontId="42" fillId="0" borderId="0" xfId="0" applyFont="1"/>
    <xf numFmtId="0" fontId="43" fillId="0" borderId="0" xfId="0" applyFont="1" applyAlignment="1">
      <alignment vertical="center" wrapText="1"/>
    </xf>
    <xf numFmtId="0" fontId="44" fillId="0" borderId="42" xfId="0" applyFont="1" applyBorder="1" applyAlignment="1">
      <alignment horizontal="center" vertical="center" wrapText="1"/>
    </xf>
    <xf numFmtId="0" fontId="45" fillId="0" borderId="0" xfId="6" applyFont="1" applyAlignment="1">
      <alignment horizontal="justify" vertical="center"/>
    </xf>
  </cellXfs>
  <cellStyles count="7">
    <cellStyle name="Hiperveza" xfId="6" builtinId="8"/>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heliosfaros.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zoomScaleSheetLayoutView="100" workbookViewId="0">
      <selection activeCell="E4" sqref="E4:F4"/>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200" t="s">
        <v>307</v>
      </c>
      <c r="B1" s="201"/>
      <c r="C1" s="201"/>
      <c r="D1" s="78"/>
      <c r="E1" s="78"/>
      <c r="F1" s="78"/>
      <c r="G1" s="78"/>
      <c r="H1" s="78"/>
      <c r="I1" s="78"/>
      <c r="J1" s="79"/>
    </row>
    <row r="2" spans="1:20" ht="14.4" customHeight="1" x14ac:dyDescent="0.3">
      <c r="A2" s="202" t="s">
        <v>323</v>
      </c>
      <c r="B2" s="203"/>
      <c r="C2" s="203"/>
      <c r="D2" s="203"/>
      <c r="E2" s="203"/>
      <c r="F2" s="203"/>
      <c r="G2" s="203"/>
      <c r="H2" s="203"/>
      <c r="I2" s="203"/>
      <c r="J2" s="204"/>
      <c r="N2" s="81">
        <v>1</v>
      </c>
    </row>
    <row r="3" spans="1:20" x14ac:dyDescent="0.3">
      <c r="A3" s="83"/>
      <c r="B3" s="84"/>
      <c r="C3" s="84"/>
      <c r="D3" s="84"/>
      <c r="E3" s="84"/>
      <c r="F3" s="84"/>
      <c r="G3" s="84"/>
      <c r="H3" s="84"/>
      <c r="I3" s="84"/>
      <c r="J3" s="85"/>
      <c r="N3" s="81">
        <v>2</v>
      </c>
    </row>
    <row r="4" spans="1:20" ht="33.6" customHeight="1" x14ac:dyDescent="0.3">
      <c r="A4" s="205" t="s">
        <v>308</v>
      </c>
      <c r="B4" s="206"/>
      <c r="C4" s="206"/>
      <c r="D4" s="206"/>
      <c r="E4" s="207">
        <v>44927</v>
      </c>
      <c r="F4" s="208"/>
      <c r="G4" s="86" t="s">
        <v>0</v>
      </c>
      <c r="H4" s="207">
        <v>45291</v>
      </c>
      <c r="I4" s="208"/>
      <c r="J4" s="87"/>
      <c r="N4" s="81">
        <v>3</v>
      </c>
    </row>
    <row r="5" spans="1:20" s="80" customFormat="1" ht="10.199999999999999" customHeight="1" x14ac:dyDescent="0.3">
      <c r="A5" s="209"/>
      <c r="B5" s="210"/>
      <c r="C5" s="210"/>
      <c r="D5" s="210"/>
      <c r="E5" s="210"/>
      <c r="F5" s="210"/>
      <c r="G5" s="210"/>
      <c r="H5" s="210"/>
      <c r="I5" s="210"/>
      <c r="J5" s="211"/>
      <c r="N5" s="81">
        <v>4</v>
      </c>
    </row>
    <row r="6" spans="1:20" ht="20.399999999999999" customHeight="1" x14ac:dyDescent="0.3">
      <c r="A6" s="88"/>
      <c r="B6" s="89" t="s">
        <v>328</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4</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96" t="s">
        <v>330</v>
      </c>
      <c r="B10" s="197"/>
      <c r="C10" s="197"/>
      <c r="D10" s="197"/>
      <c r="E10" s="197"/>
      <c r="F10" s="197"/>
      <c r="G10" s="197"/>
      <c r="H10" s="197"/>
      <c r="I10" s="197"/>
      <c r="J10" s="95"/>
    </row>
    <row r="11" spans="1:20" ht="24.6" customHeight="1" x14ac:dyDescent="0.3">
      <c r="A11" s="184" t="s">
        <v>309</v>
      </c>
      <c r="B11" s="198"/>
      <c r="C11" s="190" t="s">
        <v>448</v>
      </c>
      <c r="D11" s="191"/>
      <c r="E11" s="96"/>
      <c r="F11" s="157" t="s">
        <v>331</v>
      </c>
      <c r="G11" s="194"/>
      <c r="H11" s="173" t="s">
        <v>447</v>
      </c>
      <c r="I11" s="174"/>
      <c r="J11" s="97"/>
    </row>
    <row r="12" spans="1:20" ht="14.4" customHeight="1" x14ac:dyDescent="0.3">
      <c r="A12" s="98"/>
      <c r="B12" s="77"/>
      <c r="C12" s="77"/>
      <c r="D12" s="77"/>
      <c r="E12" s="199"/>
      <c r="F12" s="199"/>
      <c r="G12" s="199"/>
      <c r="H12" s="199"/>
      <c r="I12" s="99"/>
      <c r="J12" s="97"/>
    </row>
    <row r="13" spans="1:20" ht="21" customHeight="1" x14ac:dyDescent="0.3">
      <c r="A13" s="156" t="s">
        <v>324</v>
      </c>
      <c r="B13" s="194"/>
      <c r="C13" s="190" t="s">
        <v>449</v>
      </c>
      <c r="D13" s="191"/>
      <c r="E13" s="212"/>
      <c r="F13" s="199"/>
      <c r="G13" s="199"/>
      <c r="H13" s="199"/>
      <c r="I13" s="99"/>
      <c r="J13" s="97"/>
    </row>
    <row r="14" spans="1:20" ht="10.95" customHeight="1" x14ac:dyDescent="0.3">
      <c r="A14" s="96"/>
      <c r="B14" s="99"/>
      <c r="C14" s="77"/>
      <c r="D14" s="77"/>
      <c r="E14" s="163"/>
      <c r="F14" s="163"/>
      <c r="G14" s="163"/>
      <c r="H14" s="163"/>
      <c r="I14" s="77"/>
      <c r="J14" s="100"/>
    </row>
    <row r="15" spans="1:20" ht="22.95" customHeight="1" x14ac:dyDescent="0.3">
      <c r="A15" s="156" t="s">
        <v>310</v>
      </c>
      <c r="B15" s="194"/>
      <c r="C15" s="190" t="s">
        <v>450</v>
      </c>
      <c r="D15" s="191"/>
      <c r="E15" s="195"/>
      <c r="F15" s="186"/>
      <c r="G15" s="101" t="s">
        <v>332</v>
      </c>
      <c r="H15" s="173" t="s">
        <v>454</v>
      </c>
      <c r="I15" s="174"/>
      <c r="J15" s="102"/>
    </row>
    <row r="16" spans="1:20" ht="10.95" customHeight="1" x14ac:dyDescent="0.3">
      <c r="A16" s="96"/>
      <c r="B16" s="99"/>
      <c r="C16" s="77"/>
      <c r="D16" s="77"/>
      <c r="E16" s="163"/>
      <c r="F16" s="163"/>
      <c r="G16" s="163"/>
      <c r="H16" s="163"/>
      <c r="I16" s="77"/>
      <c r="J16" s="100"/>
    </row>
    <row r="17" spans="1:10" ht="22.95" customHeight="1" x14ac:dyDescent="0.3">
      <c r="A17" s="103"/>
      <c r="B17" s="101" t="s">
        <v>333</v>
      </c>
      <c r="C17" s="190" t="s">
        <v>451</v>
      </c>
      <c r="D17" s="191"/>
      <c r="E17" s="104"/>
      <c r="F17" s="104"/>
      <c r="G17" s="104"/>
      <c r="H17" s="104"/>
      <c r="I17" s="104"/>
      <c r="J17" s="102"/>
    </row>
    <row r="18" spans="1:10" x14ac:dyDescent="0.3">
      <c r="A18" s="192"/>
      <c r="B18" s="193"/>
      <c r="C18" s="163"/>
      <c r="D18" s="163"/>
      <c r="E18" s="163"/>
      <c r="F18" s="163"/>
      <c r="G18" s="163"/>
      <c r="H18" s="163"/>
      <c r="I18" s="77"/>
      <c r="J18" s="100"/>
    </row>
    <row r="19" spans="1:10" x14ac:dyDescent="0.3">
      <c r="A19" s="184" t="s">
        <v>311</v>
      </c>
      <c r="B19" s="185"/>
      <c r="C19" s="164" t="s">
        <v>452</v>
      </c>
      <c r="D19" s="165"/>
      <c r="E19" s="165"/>
      <c r="F19" s="165"/>
      <c r="G19" s="165"/>
      <c r="H19" s="165"/>
      <c r="I19" s="165"/>
      <c r="J19" s="166"/>
    </row>
    <row r="20" spans="1:10" x14ac:dyDescent="0.3">
      <c r="A20" s="98"/>
      <c r="B20" s="77"/>
      <c r="C20" s="105"/>
      <c r="D20" s="77"/>
      <c r="E20" s="163"/>
      <c r="F20" s="163"/>
      <c r="G20" s="163"/>
      <c r="H20" s="163"/>
      <c r="I20" s="77"/>
      <c r="J20" s="100"/>
    </row>
    <row r="21" spans="1:10" x14ac:dyDescent="0.3">
      <c r="A21" s="184" t="s">
        <v>312</v>
      </c>
      <c r="B21" s="185"/>
      <c r="C21" s="173">
        <v>21460</v>
      </c>
      <c r="D21" s="174"/>
      <c r="E21" s="163"/>
      <c r="F21" s="163"/>
      <c r="G21" s="164" t="s">
        <v>453</v>
      </c>
      <c r="H21" s="165"/>
      <c r="I21" s="165"/>
      <c r="J21" s="166"/>
    </row>
    <row r="22" spans="1:10" x14ac:dyDescent="0.3">
      <c r="A22" s="98"/>
      <c r="B22" s="77"/>
      <c r="C22" s="77"/>
      <c r="D22" s="77"/>
      <c r="E22" s="163"/>
      <c r="F22" s="163"/>
      <c r="G22" s="163"/>
      <c r="H22" s="163"/>
      <c r="I22" s="77"/>
      <c r="J22" s="100"/>
    </row>
    <row r="23" spans="1:10" x14ac:dyDescent="0.3">
      <c r="A23" s="184" t="s">
        <v>313</v>
      </c>
      <c r="B23" s="185"/>
      <c r="C23" s="164" t="s">
        <v>455</v>
      </c>
      <c r="D23" s="165"/>
      <c r="E23" s="165"/>
      <c r="F23" s="165"/>
      <c r="G23" s="165"/>
      <c r="H23" s="165"/>
      <c r="I23" s="165"/>
      <c r="J23" s="166"/>
    </row>
    <row r="24" spans="1:10" x14ac:dyDescent="0.3">
      <c r="A24" s="98"/>
      <c r="B24" s="77"/>
      <c r="C24" s="77"/>
      <c r="D24" s="77"/>
      <c r="E24" s="163"/>
      <c r="F24" s="163"/>
      <c r="G24" s="163"/>
      <c r="H24" s="163"/>
      <c r="I24" s="77"/>
      <c r="J24" s="100"/>
    </row>
    <row r="25" spans="1:10" x14ac:dyDescent="0.3">
      <c r="A25" s="184" t="s">
        <v>314</v>
      </c>
      <c r="B25" s="185"/>
      <c r="C25" s="187" t="s">
        <v>456</v>
      </c>
      <c r="D25" s="188"/>
      <c r="E25" s="188"/>
      <c r="F25" s="188"/>
      <c r="G25" s="188"/>
      <c r="H25" s="188"/>
      <c r="I25" s="188"/>
      <c r="J25" s="189"/>
    </row>
    <row r="26" spans="1:10" x14ac:dyDescent="0.3">
      <c r="A26" s="98"/>
      <c r="B26" s="77"/>
      <c r="C26" s="105"/>
      <c r="D26" s="77"/>
      <c r="E26" s="163"/>
      <c r="F26" s="163"/>
      <c r="G26" s="163"/>
      <c r="H26" s="163"/>
      <c r="I26" s="77"/>
      <c r="J26" s="100"/>
    </row>
    <row r="27" spans="1:10" x14ac:dyDescent="0.3">
      <c r="A27" s="184" t="s">
        <v>315</v>
      </c>
      <c r="B27" s="185"/>
      <c r="C27" s="187" t="s">
        <v>457</v>
      </c>
      <c r="D27" s="188"/>
      <c r="E27" s="188"/>
      <c r="F27" s="188"/>
      <c r="G27" s="188"/>
      <c r="H27" s="188"/>
      <c r="I27" s="188"/>
      <c r="J27" s="189"/>
    </row>
    <row r="28" spans="1:10" ht="13.95" customHeight="1" x14ac:dyDescent="0.3">
      <c r="A28" s="98"/>
      <c r="B28" s="77"/>
      <c r="C28" s="105"/>
      <c r="D28" s="77"/>
      <c r="E28" s="163"/>
      <c r="F28" s="163"/>
      <c r="G28" s="163"/>
      <c r="H28" s="163"/>
      <c r="I28" s="77"/>
      <c r="J28" s="100"/>
    </row>
    <row r="29" spans="1:10" ht="22.95" customHeight="1" x14ac:dyDescent="0.3">
      <c r="A29" s="156" t="s">
        <v>325</v>
      </c>
      <c r="B29" s="185"/>
      <c r="C29" s="44">
        <v>90</v>
      </c>
      <c r="D29" s="106"/>
      <c r="E29" s="167"/>
      <c r="F29" s="167"/>
      <c r="G29" s="167"/>
      <c r="H29" s="167"/>
      <c r="I29" s="107"/>
      <c r="J29" s="108"/>
    </row>
    <row r="30" spans="1:10" x14ac:dyDescent="0.3">
      <c r="A30" s="98"/>
      <c r="B30" s="77"/>
      <c r="C30" s="77"/>
      <c r="D30" s="77"/>
      <c r="E30" s="163"/>
      <c r="F30" s="163"/>
      <c r="G30" s="163"/>
      <c r="H30" s="163"/>
      <c r="I30" s="107"/>
      <c r="J30" s="108"/>
    </row>
    <row r="31" spans="1:10" x14ac:dyDescent="0.3">
      <c r="A31" s="184" t="s">
        <v>316</v>
      </c>
      <c r="B31" s="185"/>
      <c r="C31" s="45" t="s">
        <v>336</v>
      </c>
      <c r="D31" s="183" t="s">
        <v>334</v>
      </c>
      <c r="E31" s="171"/>
      <c r="F31" s="171"/>
      <c r="G31" s="171"/>
      <c r="H31" s="77"/>
      <c r="I31" s="109" t="s">
        <v>335</v>
      </c>
      <c r="J31" s="110" t="s">
        <v>336</v>
      </c>
    </row>
    <row r="32" spans="1:10" x14ac:dyDescent="0.3">
      <c r="A32" s="184"/>
      <c r="B32" s="185"/>
      <c r="C32" s="111"/>
      <c r="D32" s="86"/>
      <c r="E32" s="186"/>
      <c r="F32" s="186"/>
      <c r="G32" s="186"/>
      <c r="H32" s="186"/>
      <c r="I32" s="107"/>
      <c r="J32" s="108"/>
    </row>
    <row r="33" spans="1:10" x14ac:dyDescent="0.3">
      <c r="A33" s="184" t="s">
        <v>326</v>
      </c>
      <c r="B33" s="185"/>
      <c r="C33" s="44" t="s">
        <v>338</v>
      </c>
      <c r="D33" s="183" t="s">
        <v>337</v>
      </c>
      <c r="E33" s="171"/>
      <c r="F33" s="171"/>
      <c r="G33" s="171"/>
      <c r="H33" s="104"/>
      <c r="I33" s="109" t="s">
        <v>338</v>
      </c>
      <c r="J33" s="110" t="s">
        <v>339</v>
      </c>
    </row>
    <row r="34" spans="1:10" x14ac:dyDescent="0.3">
      <c r="A34" s="98"/>
      <c r="B34" s="77"/>
      <c r="C34" s="77"/>
      <c r="D34" s="77"/>
      <c r="E34" s="163"/>
      <c r="F34" s="163"/>
      <c r="G34" s="163"/>
      <c r="H34" s="163"/>
      <c r="I34" s="77"/>
      <c r="J34" s="100"/>
    </row>
    <row r="35" spans="1:10" x14ac:dyDescent="0.3">
      <c r="A35" s="183" t="s">
        <v>327</v>
      </c>
      <c r="B35" s="171"/>
      <c r="C35" s="171"/>
      <c r="D35" s="171"/>
      <c r="E35" s="171" t="s">
        <v>317</v>
      </c>
      <c r="F35" s="171"/>
      <c r="G35" s="171"/>
      <c r="H35" s="171"/>
      <c r="I35" s="171"/>
      <c r="J35" s="112" t="s">
        <v>318</v>
      </c>
    </row>
    <row r="36" spans="1:10" x14ac:dyDescent="0.3">
      <c r="A36" s="98"/>
      <c r="B36" s="77"/>
      <c r="C36" s="77"/>
      <c r="D36" s="77"/>
      <c r="E36" s="163"/>
      <c r="F36" s="163"/>
      <c r="G36" s="163"/>
      <c r="H36" s="163"/>
      <c r="I36" s="77"/>
      <c r="J36" s="108"/>
    </row>
    <row r="37" spans="1:10" x14ac:dyDescent="0.3">
      <c r="A37" s="179" t="s">
        <v>551</v>
      </c>
      <c r="B37" s="180"/>
      <c r="C37" s="180"/>
      <c r="D37" s="180"/>
      <c r="E37" s="179" t="s">
        <v>552</v>
      </c>
      <c r="F37" s="180"/>
      <c r="G37" s="180"/>
      <c r="H37" s="180"/>
      <c r="I37" s="181"/>
      <c r="J37" s="76">
        <v>2710455</v>
      </c>
    </row>
    <row r="38" spans="1:10" x14ac:dyDescent="0.3">
      <c r="A38" s="98"/>
      <c r="B38" s="77"/>
      <c r="C38" s="105"/>
      <c r="D38" s="182"/>
      <c r="E38" s="182"/>
      <c r="F38" s="182"/>
      <c r="G38" s="182"/>
      <c r="H38" s="182"/>
      <c r="I38" s="182"/>
      <c r="J38" s="100"/>
    </row>
    <row r="39" spans="1:10" x14ac:dyDescent="0.3">
      <c r="A39" s="179"/>
      <c r="B39" s="180"/>
      <c r="C39" s="180"/>
      <c r="D39" s="181"/>
      <c r="E39" s="179"/>
      <c r="F39" s="180"/>
      <c r="G39" s="180"/>
      <c r="H39" s="180"/>
      <c r="I39" s="181"/>
      <c r="J39" s="44"/>
    </row>
    <row r="40" spans="1:10" x14ac:dyDescent="0.3">
      <c r="A40" s="98"/>
      <c r="B40" s="77"/>
      <c r="C40" s="105"/>
      <c r="D40" s="113"/>
      <c r="E40" s="182"/>
      <c r="F40" s="182"/>
      <c r="G40" s="182"/>
      <c r="H40" s="182"/>
      <c r="I40" s="99"/>
      <c r="J40" s="100"/>
    </row>
    <row r="41" spans="1:10" x14ac:dyDescent="0.3">
      <c r="A41" s="179"/>
      <c r="B41" s="180"/>
      <c r="C41" s="180"/>
      <c r="D41" s="181"/>
      <c r="E41" s="179"/>
      <c r="F41" s="180"/>
      <c r="G41" s="180"/>
      <c r="H41" s="180"/>
      <c r="I41" s="181"/>
      <c r="J41" s="44"/>
    </row>
    <row r="42" spans="1:10" x14ac:dyDescent="0.3">
      <c r="A42" s="98"/>
      <c r="B42" s="77"/>
      <c r="C42" s="105"/>
      <c r="D42" s="113"/>
      <c r="E42" s="182"/>
      <c r="F42" s="182"/>
      <c r="G42" s="182"/>
      <c r="H42" s="182"/>
      <c r="I42" s="99"/>
      <c r="J42" s="100"/>
    </row>
    <row r="43" spans="1:10" x14ac:dyDescent="0.3">
      <c r="A43" s="179"/>
      <c r="B43" s="180"/>
      <c r="C43" s="180"/>
      <c r="D43" s="181"/>
      <c r="E43" s="179"/>
      <c r="F43" s="180"/>
      <c r="G43" s="180"/>
      <c r="H43" s="180"/>
      <c r="I43" s="181"/>
      <c r="J43" s="44"/>
    </row>
    <row r="44" spans="1:10" x14ac:dyDescent="0.3">
      <c r="A44" s="114"/>
      <c r="B44" s="105"/>
      <c r="C44" s="177"/>
      <c r="D44" s="177"/>
      <c r="E44" s="163"/>
      <c r="F44" s="163"/>
      <c r="G44" s="177"/>
      <c r="H44" s="177"/>
      <c r="I44" s="177"/>
      <c r="J44" s="100"/>
    </row>
    <row r="45" spans="1:10" x14ac:dyDescent="0.3">
      <c r="A45" s="179"/>
      <c r="B45" s="180"/>
      <c r="C45" s="180"/>
      <c r="D45" s="181"/>
      <c r="E45" s="179"/>
      <c r="F45" s="180"/>
      <c r="G45" s="180"/>
      <c r="H45" s="180"/>
      <c r="I45" s="181"/>
      <c r="J45" s="44"/>
    </row>
    <row r="46" spans="1:10" x14ac:dyDescent="0.3">
      <c r="A46" s="114"/>
      <c r="B46" s="105"/>
      <c r="C46" s="105"/>
      <c r="D46" s="77"/>
      <c r="E46" s="163"/>
      <c r="F46" s="163"/>
      <c r="G46" s="177"/>
      <c r="H46" s="177"/>
      <c r="I46" s="77"/>
      <c r="J46" s="100"/>
    </row>
    <row r="47" spans="1:10" x14ac:dyDescent="0.3">
      <c r="A47" s="179"/>
      <c r="B47" s="180"/>
      <c r="C47" s="180"/>
      <c r="D47" s="181"/>
      <c r="E47" s="179"/>
      <c r="F47" s="180"/>
      <c r="G47" s="180"/>
      <c r="H47" s="180"/>
      <c r="I47" s="181"/>
      <c r="J47" s="44"/>
    </row>
    <row r="48" spans="1:10" x14ac:dyDescent="0.3">
      <c r="A48" s="114"/>
      <c r="B48" s="105"/>
      <c r="C48" s="105"/>
      <c r="D48" s="77"/>
      <c r="E48" s="163"/>
      <c r="F48" s="163"/>
      <c r="G48" s="177"/>
      <c r="H48" s="177"/>
      <c r="I48" s="77"/>
      <c r="J48" s="115" t="s">
        <v>340</v>
      </c>
    </row>
    <row r="49" spans="1:10" x14ac:dyDescent="0.3">
      <c r="A49" s="114"/>
      <c r="B49" s="105"/>
      <c r="C49" s="105"/>
      <c r="D49" s="77"/>
      <c r="E49" s="163"/>
      <c r="F49" s="163"/>
      <c r="G49" s="177"/>
      <c r="H49" s="177"/>
      <c r="I49" s="77"/>
      <c r="J49" s="115" t="s">
        <v>341</v>
      </c>
    </row>
    <row r="50" spans="1:10" ht="14.4" customHeight="1" x14ac:dyDescent="0.3">
      <c r="A50" s="156" t="s">
        <v>319</v>
      </c>
      <c r="B50" s="157"/>
      <c r="C50" s="173" t="s">
        <v>340</v>
      </c>
      <c r="D50" s="174"/>
      <c r="E50" s="175" t="s">
        <v>342</v>
      </c>
      <c r="F50" s="176"/>
      <c r="G50" s="164" t="s">
        <v>458</v>
      </c>
      <c r="H50" s="165"/>
      <c r="I50" s="165"/>
      <c r="J50" s="166"/>
    </row>
    <row r="51" spans="1:10" x14ac:dyDescent="0.3">
      <c r="A51" s="114"/>
      <c r="B51" s="105"/>
      <c r="C51" s="177"/>
      <c r="D51" s="177"/>
      <c r="E51" s="163"/>
      <c r="F51" s="163"/>
      <c r="G51" s="178" t="s">
        <v>343</v>
      </c>
      <c r="H51" s="178"/>
      <c r="I51" s="178"/>
      <c r="J51" s="91"/>
    </row>
    <row r="52" spans="1:10" ht="13.95" customHeight="1" x14ac:dyDescent="0.3">
      <c r="A52" s="156" t="s">
        <v>320</v>
      </c>
      <c r="B52" s="157"/>
      <c r="C52" s="164" t="s">
        <v>459</v>
      </c>
      <c r="D52" s="165"/>
      <c r="E52" s="165"/>
      <c r="F52" s="165"/>
      <c r="G52" s="165"/>
      <c r="H52" s="165"/>
      <c r="I52" s="165"/>
      <c r="J52" s="166"/>
    </row>
    <row r="53" spans="1:10" x14ac:dyDescent="0.3">
      <c r="A53" s="98"/>
      <c r="B53" s="77"/>
      <c r="C53" s="167" t="s">
        <v>321</v>
      </c>
      <c r="D53" s="167"/>
      <c r="E53" s="167"/>
      <c r="F53" s="167"/>
      <c r="G53" s="167"/>
      <c r="H53" s="167"/>
      <c r="I53" s="167"/>
      <c r="J53" s="100"/>
    </row>
    <row r="54" spans="1:10" x14ac:dyDescent="0.3">
      <c r="A54" s="156" t="s">
        <v>322</v>
      </c>
      <c r="B54" s="157"/>
      <c r="C54" s="168" t="s">
        <v>460</v>
      </c>
      <c r="D54" s="169"/>
      <c r="E54" s="170"/>
      <c r="F54" s="163"/>
      <c r="G54" s="163"/>
      <c r="H54" s="171"/>
      <c r="I54" s="171"/>
      <c r="J54" s="172"/>
    </row>
    <row r="55" spans="1:10" x14ac:dyDescent="0.3">
      <c r="A55" s="98"/>
      <c r="B55" s="77"/>
      <c r="C55" s="105"/>
      <c r="D55" s="77"/>
      <c r="E55" s="163"/>
      <c r="F55" s="163"/>
      <c r="G55" s="163"/>
      <c r="H55" s="163"/>
      <c r="I55" s="77"/>
      <c r="J55" s="100"/>
    </row>
    <row r="56" spans="1:10" ht="14.4" customHeight="1" x14ac:dyDescent="0.3">
      <c r="A56" s="156" t="s">
        <v>314</v>
      </c>
      <c r="B56" s="157"/>
      <c r="C56" s="158" t="s">
        <v>461</v>
      </c>
      <c r="D56" s="159"/>
      <c r="E56" s="159"/>
      <c r="F56" s="159"/>
      <c r="G56" s="159"/>
      <c r="H56" s="159"/>
      <c r="I56" s="159"/>
      <c r="J56" s="160"/>
    </row>
    <row r="57" spans="1:10" x14ac:dyDescent="0.3">
      <c r="A57" s="98"/>
      <c r="B57" s="77"/>
      <c r="C57" s="77"/>
      <c r="D57" s="77"/>
      <c r="E57" s="163"/>
      <c r="F57" s="163"/>
      <c r="G57" s="163"/>
      <c r="H57" s="163"/>
      <c r="I57" s="77"/>
      <c r="J57" s="100"/>
    </row>
    <row r="58" spans="1:10" x14ac:dyDescent="0.3">
      <c r="A58" s="156" t="s">
        <v>344</v>
      </c>
      <c r="B58" s="157"/>
      <c r="C58" s="158" t="s">
        <v>462</v>
      </c>
      <c r="D58" s="159"/>
      <c r="E58" s="159"/>
      <c r="F58" s="159"/>
      <c r="G58" s="159"/>
      <c r="H58" s="159"/>
      <c r="I58" s="159"/>
      <c r="J58" s="160"/>
    </row>
    <row r="59" spans="1:10" ht="14.4" customHeight="1" x14ac:dyDescent="0.3">
      <c r="A59" s="98"/>
      <c r="B59" s="77"/>
      <c r="C59" s="161" t="s">
        <v>345</v>
      </c>
      <c r="D59" s="161"/>
      <c r="E59" s="161"/>
      <c r="F59" s="161"/>
      <c r="G59" s="77"/>
      <c r="H59" s="77"/>
      <c r="I59" s="77"/>
      <c r="J59" s="100"/>
    </row>
    <row r="60" spans="1:10" x14ac:dyDescent="0.3">
      <c r="A60" s="156" t="s">
        <v>346</v>
      </c>
      <c r="B60" s="157"/>
      <c r="C60" s="158" t="s">
        <v>463</v>
      </c>
      <c r="D60" s="159"/>
      <c r="E60" s="159"/>
      <c r="F60" s="159"/>
      <c r="G60" s="159"/>
      <c r="H60" s="159"/>
      <c r="I60" s="159"/>
      <c r="J60" s="160"/>
    </row>
    <row r="61" spans="1:10" ht="14.4" customHeight="1" x14ac:dyDescent="0.3">
      <c r="A61" s="116"/>
      <c r="B61" s="117"/>
      <c r="C61" s="162" t="s">
        <v>347</v>
      </c>
      <c r="D61" s="162"/>
      <c r="E61" s="162"/>
      <c r="F61" s="162"/>
      <c r="G61" s="162"/>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31496062992125984" right="0.31496062992125984"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H118" sqref="H118:I132"/>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220" t="s">
        <v>1</v>
      </c>
      <c r="B1" s="221"/>
      <c r="C1" s="221"/>
      <c r="D1" s="221"/>
      <c r="E1" s="221"/>
      <c r="F1" s="221"/>
      <c r="G1" s="221"/>
      <c r="H1" s="221"/>
      <c r="I1" s="221"/>
    </row>
    <row r="2" spans="1:9" x14ac:dyDescent="0.25">
      <c r="A2" s="222" t="s">
        <v>558</v>
      </c>
      <c r="B2" s="223"/>
      <c r="C2" s="223"/>
      <c r="D2" s="223"/>
      <c r="E2" s="223"/>
      <c r="F2" s="223"/>
      <c r="G2" s="223"/>
      <c r="H2" s="223"/>
      <c r="I2" s="223"/>
    </row>
    <row r="3" spans="1:9" x14ac:dyDescent="0.25">
      <c r="A3" s="224" t="s">
        <v>446</v>
      </c>
      <c r="B3" s="224"/>
      <c r="C3" s="224"/>
      <c r="D3" s="224"/>
      <c r="E3" s="224"/>
      <c r="F3" s="224"/>
      <c r="G3" s="224"/>
      <c r="H3" s="224"/>
      <c r="I3" s="224"/>
    </row>
    <row r="4" spans="1:9" x14ac:dyDescent="0.25">
      <c r="A4" s="225" t="s">
        <v>553</v>
      </c>
      <c r="B4" s="226"/>
      <c r="C4" s="226"/>
      <c r="D4" s="226"/>
      <c r="E4" s="226"/>
      <c r="F4" s="226"/>
      <c r="G4" s="226"/>
      <c r="H4" s="226"/>
      <c r="I4" s="227"/>
    </row>
    <row r="5" spans="1:9" ht="30.6" x14ac:dyDescent="0.25">
      <c r="A5" s="230" t="s">
        <v>2</v>
      </c>
      <c r="B5" s="231"/>
      <c r="C5" s="231"/>
      <c r="D5" s="231"/>
      <c r="E5" s="231"/>
      <c r="F5" s="231"/>
      <c r="G5" s="124" t="s">
        <v>101</v>
      </c>
      <c r="H5" s="10" t="s">
        <v>296</v>
      </c>
      <c r="I5" s="10" t="s">
        <v>297</v>
      </c>
    </row>
    <row r="6" spans="1:9" x14ac:dyDescent="0.25">
      <c r="A6" s="228">
        <v>1</v>
      </c>
      <c r="B6" s="229"/>
      <c r="C6" s="229"/>
      <c r="D6" s="229"/>
      <c r="E6" s="229"/>
      <c r="F6" s="229"/>
      <c r="G6" s="123">
        <v>2</v>
      </c>
      <c r="H6" s="10">
        <v>3</v>
      </c>
      <c r="I6" s="10">
        <v>4</v>
      </c>
    </row>
    <row r="7" spans="1:9" x14ac:dyDescent="0.25">
      <c r="A7" s="232"/>
      <c r="B7" s="232"/>
      <c r="C7" s="232"/>
      <c r="D7" s="232"/>
      <c r="E7" s="232"/>
      <c r="F7" s="232"/>
      <c r="G7" s="232"/>
      <c r="H7" s="232"/>
      <c r="I7" s="232"/>
    </row>
    <row r="8" spans="1:9" ht="12.75" customHeight="1" x14ac:dyDescent="0.25">
      <c r="A8" s="214" t="s">
        <v>4</v>
      </c>
      <c r="B8" s="214"/>
      <c r="C8" s="214"/>
      <c r="D8" s="214"/>
      <c r="E8" s="214"/>
      <c r="F8" s="214"/>
      <c r="G8" s="11">
        <v>1</v>
      </c>
      <c r="H8" s="18">
        <v>0</v>
      </c>
      <c r="I8" s="18">
        <v>0</v>
      </c>
    </row>
    <row r="9" spans="1:9" ht="12.75" customHeight="1" x14ac:dyDescent="0.25">
      <c r="A9" s="215" t="s">
        <v>302</v>
      </c>
      <c r="B9" s="215"/>
      <c r="C9" s="215"/>
      <c r="D9" s="215"/>
      <c r="E9" s="215"/>
      <c r="F9" s="215"/>
      <c r="G9" s="12">
        <v>2</v>
      </c>
      <c r="H9" s="120">
        <f>H10+H17+H27+H38+H43</f>
        <v>45397127</v>
      </c>
      <c r="I9" s="120">
        <f>I10+I17+I27+I38+I43</f>
        <v>51695246</v>
      </c>
    </row>
    <row r="10" spans="1:9" ht="12.75" customHeight="1" x14ac:dyDescent="0.25">
      <c r="A10" s="217" t="s">
        <v>5</v>
      </c>
      <c r="B10" s="217"/>
      <c r="C10" s="217"/>
      <c r="D10" s="217"/>
      <c r="E10" s="217"/>
      <c r="F10" s="217"/>
      <c r="G10" s="12">
        <v>3</v>
      </c>
      <c r="H10" s="120">
        <f>H11+H12+H13+H14+H15+H16</f>
        <v>123324</v>
      </c>
      <c r="I10" s="120">
        <f>I11+I12+I13+I14+I15+I16</f>
        <v>79150</v>
      </c>
    </row>
    <row r="11" spans="1:9" ht="12.75" customHeight="1" x14ac:dyDescent="0.25">
      <c r="A11" s="213" t="s">
        <v>6</v>
      </c>
      <c r="B11" s="213"/>
      <c r="C11" s="213"/>
      <c r="D11" s="213"/>
      <c r="E11" s="213"/>
      <c r="F11" s="213"/>
      <c r="G11" s="11">
        <v>4</v>
      </c>
      <c r="H11" s="18">
        <v>0</v>
      </c>
      <c r="I11" s="18">
        <v>0</v>
      </c>
    </row>
    <row r="12" spans="1:9" ht="22.95" customHeight="1" x14ac:dyDescent="0.25">
      <c r="A12" s="213" t="s">
        <v>7</v>
      </c>
      <c r="B12" s="213"/>
      <c r="C12" s="213"/>
      <c r="D12" s="213"/>
      <c r="E12" s="213"/>
      <c r="F12" s="213"/>
      <c r="G12" s="11">
        <v>5</v>
      </c>
      <c r="H12" s="18">
        <v>118655</v>
      </c>
      <c r="I12" s="18">
        <v>79150</v>
      </c>
    </row>
    <row r="13" spans="1:9" ht="12.75" customHeight="1" x14ac:dyDescent="0.25">
      <c r="A13" s="213" t="s">
        <v>8</v>
      </c>
      <c r="B13" s="213"/>
      <c r="C13" s="213"/>
      <c r="D13" s="213"/>
      <c r="E13" s="213"/>
      <c r="F13" s="213"/>
      <c r="G13" s="11">
        <v>6</v>
      </c>
      <c r="H13" s="18">
        <v>0</v>
      </c>
      <c r="I13" s="18">
        <v>0</v>
      </c>
    </row>
    <row r="14" spans="1:9" ht="12.75" customHeight="1" x14ac:dyDescent="0.25">
      <c r="A14" s="213" t="s">
        <v>9</v>
      </c>
      <c r="B14" s="213"/>
      <c r="C14" s="213"/>
      <c r="D14" s="213"/>
      <c r="E14" s="213"/>
      <c r="F14" s="213"/>
      <c r="G14" s="11">
        <v>7</v>
      </c>
      <c r="H14" s="18">
        <v>0</v>
      </c>
      <c r="I14" s="18">
        <v>0</v>
      </c>
    </row>
    <row r="15" spans="1:9" ht="12.75" customHeight="1" x14ac:dyDescent="0.25">
      <c r="A15" s="213" t="s">
        <v>10</v>
      </c>
      <c r="B15" s="213"/>
      <c r="C15" s="213"/>
      <c r="D15" s="213"/>
      <c r="E15" s="213"/>
      <c r="F15" s="213"/>
      <c r="G15" s="11">
        <v>8</v>
      </c>
      <c r="H15" s="18">
        <v>4669</v>
      </c>
      <c r="I15" s="18">
        <v>0</v>
      </c>
    </row>
    <row r="16" spans="1:9" ht="12.75" customHeight="1" x14ac:dyDescent="0.25">
      <c r="A16" s="213" t="s">
        <v>11</v>
      </c>
      <c r="B16" s="213"/>
      <c r="C16" s="213"/>
      <c r="D16" s="213"/>
      <c r="E16" s="213"/>
      <c r="F16" s="213"/>
      <c r="G16" s="11">
        <v>9</v>
      </c>
      <c r="H16" s="18">
        <v>0</v>
      </c>
      <c r="I16" s="18">
        <v>0</v>
      </c>
    </row>
    <row r="17" spans="1:9" ht="12.75" customHeight="1" x14ac:dyDescent="0.25">
      <c r="A17" s="217" t="s">
        <v>12</v>
      </c>
      <c r="B17" s="217"/>
      <c r="C17" s="217"/>
      <c r="D17" s="217"/>
      <c r="E17" s="217"/>
      <c r="F17" s="217"/>
      <c r="G17" s="12">
        <v>10</v>
      </c>
      <c r="H17" s="120">
        <f>H18+H19+H20+H21+H22+H23+H24+H25+H26</f>
        <v>45270006</v>
      </c>
      <c r="I17" s="120">
        <f>I18+I19+I20+I21+I22+I23+I24+I25+I26</f>
        <v>51612299</v>
      </c>
    </row>
    <row r="18" spans="1:9" ht="12.75" customHeight="1" x14ac:dyDescent="0.25">
      <c r="A18" s="213" t="s">
        <v>13</v>
      </c>
      <c r="B18" s="213"/>
      <c r="C18" s="213"/>
      <c r="D18" s="213"/>
      <c r="E18" s="213"/>
      <c r="F18" s="213"/>
      <c r="G18" s="11">
        <v>11</v>
      </c>
      <c r="H18" s="18">
        <v>11272123</v>
      </c>
      <c r="I18" s="18">
        <v>11593879</v>
      </c>
    </row>
    <row r="19" spans="1:9" ht="12.75" customHeight="1" x14ac:dyDescent="0.25">
      <c r="A19" s="213" t="s">
        <v>14</v>
      </c>
      <c r="B19" s="213"/>
      <c r="C19" s="213"/>
      <c r="D19" s="213"/>
      <c r="E19" s="213"/>
      <c r="F19" s="213"/>
      <c r="G19" s="11">
        <v>12</v>
      </c>
      <c r="H19" s="18">
        <v>25030822</v>
      </c>
      <c r="I19" s="18">
        <v>30468833</v>
      </c>
    </row>
    <row r="20" spans="1:9" ht="12.75" customHeight="1" x14ac:dyDescent="0.25">
      <c r="A20" s="213" t="s">
        <v>15</v>
      </c>
      <c r="B20" s="213"/>
      <c r="C20" s="213"/>
      <c r="D20" s="213"/>
      <c r="E20" s="213"/>
      <c r="F20" s="213"/>
      <c r="G20" s="11">
        <v>13</v>
      </c>
      <c r="H20" s="18">
        <v>2898060</v>
      </c>
      <c r="I20" s="18">
        <v>3192960</v>
      </c>
    </row>
    <row r="21" spans="1:9" ht="12.75" customHeight="1" x14ac:dyDescent="0.25">
      <c r="A21" s="213" t="s">
        <v>16</v>
      </c>
      <c r="B21" s="213"/>
      <c r="C21" s="213"/>
      <c r="D21" s="213"/>
      <c r="E21" s="213"/>
      <c r="F21" s="213"/>
      <c r="G21" s="11">
        <v>14</v>
      </c>
      <c r="H21" s="18">
        <v>1172271</v>
      </c>
      <c r="I21" s="18">
        <v>1277670</v>
      </c>
    </row>
    <row r="22" spans="1:9" ht="12.75" customHeight="1" x14ac:dyDescent="0.25">
      <c r="A22" s="213" t="s">
        <v>17</v>
      </c>
      <c r="B22" s="213"/>
      <c r="C22" s="213"/>
      <c r="D22" s="213"/>
      <c r="E22" s="213"/>
      <c r="F22" s="213"/>
      <c r="G22" s="11">
        <v>15</v>
      </c>
      <c r="H22" s="18">
        <v>0</v>
      </c>
      <c r="I22" s="18">
        <v>0</v>
      </c>
    </row>
    <row r="23" spans="1:9" ht="12.75" customHeight="1" x14ac:dyDescent="0.25">
      <c r="A23" s="213" t="s">
        <v>18</v>
      </c>
      <c r="B23" s="213"/>
      <c r="C23" s="213"/>
      <c r="D23" s="213"/>
      <c r="E23" s="213"/>
      <c r="F23" s="213"/>
      <c r="G23" s="11">
        <v>16</v>
      </c>
      <c r="H23" s="18">
        <v>473197</v>
      </c>
      <c r="I23" s="18">
        <v>899886</v>
      </c>
    </row>
    <row r="24" spans="1:9" ht="12.75" customHeight="1" x14ac:dyDescent="0.25">
      <c r="A24" s="213" t="s">
        <v>19</v>
      </c>
      <c r="B24" s="213"/>
      <c r="C24" s="213"/>
      <c r="D24" s="213"/>
      <c r="E24" s="213"/>
      <c r="F24" s="213"/>
      <c r="G24" s="11">
        <v>17</v>
      </c>
      <c r="H24" s="18">
        <v>4423533</v>
      </c>
      <c r="I24" s="18">
        <v>3300778</v>
      </c>
    </row>
    <row r="25" spans="1:9" ht="12.75" customHeight="1" x14ac:dyDescent="0.25">
      <c r="A25" s="213" t="s">
        <v>20</v>
      </c>
      <c r="B25" s="213"/>
      <c r="C25" s="213"/>
      <c r="D25" s="213"/>
      <c r="E25" s="213"/>
      <c r="F25" s="213"/>
      <c r="G25" s="11">
        <v>18</v>
      </c>
      <c r="H25" s="18">
        <v>0</v>
      </c>
      <c r="I25" s="18">
        <v>0</v>
      </c>
    </row>
    <row r="26" spans="1:9" ht="12.75" customHeight="1" x14ac:dyDescent="0.25">
      <c r="A26" s="213" t="s">
        <v>21</v>
      </c>
      <c r="B26" s="213"/>
      <c r="C26" s="213"/>
      <c r="D26" s="213"/>
      <c r="E26" s="213"/>
      <c r="F26" s="213"/>
      <c r="G26" s="11">
        <v>19</v>
      </c>
      <c r="H26" s="18">
        <v>0</v>
      </c>
      <c r="I26" s="18">
        <v>878293</v>
      </c>
    </row>
    <row r="27" spans="1:9" ht="12.75" customHeight="1" x14ac:dyDescent="0.25">
      <c r="A27" s="217" t="s">
        <v>22</v>
      </c>
      <c r="B27" s="217"/>
      <c r="C27" s="217"/>
      <c r="D27" s="217"/>
      <c r="E27" s="217"/>
      <c r="F27" s="217"/>
      <c r="G27" s="12">
        <v>20</v>
      </c>
      <c r="H27" s="120">
        <f>SUM(H28:H37)</f>
        <v>3797</v>
      </c>
      <c r="I27" s="120">
        <f>SUM(I28:I37)</f>
        <v>3797</v>
      </c>
    </row>
    <row r="28" spans="1:9" ht="12.75" customHeight="1" x14ac:dyDescent="0.25">
      <c r="A28" s="213" t="s">
        <v>23</v>
      </c>
      <c r="B28" s="213"/>
      <c r="C28" s="213"/>
      <c r="D28" s="213"/>
      <c r="E28" s="213"/>
      <c r="F28" s="213"/>
      <c r="G28" s="11">
        <v>21</v>
      </c>
      <c r="H28" s="18">
        <v>0</v>
      </c>
      <c r="I28" s="18">
        <v>0</v>
      </c>
    </row>
    <row r="29" spans="1:9" ht="12.75" customHeight="1" x14ac:dyDescent="0.25">
      <c r="A29" s="213" t="s">
        <v>24</v>
      </c>
      <c r="B29" s="213"/>
      <c r="C29" s="213"/>
      <c r="D29" s="213"/>
      <c r="E29" s="213"/>
      <c r="F29" s="213"/>
      <c r="G29" s="11">
        <v>22</v>
      </c>
      <c r="H29" s="18">
        <v>0</v>
      </c>
      <c r="I29" s="18">
        <v>0</v>
      </c>
    </row>
    <row r="30" spans="1:9" ht="12.75" customHeight="1" x14ac:dyDescent="0.25">
      <c r="A30" s="213" t="s">
        <v>25</v>
      </c>
      <c r="B30" s="213"/>
      <c r="C30" s="213"/>
      <c r="D30" s="213"/>
      <c r="E30" s="213"/>
      <c r="F30" s="213"/>
      <c r="G30" s="11">
        <v>23</v>
      </c>
      <c r="H30" s="18">
        <v>0</v>
      </c>
      <c r="I30" s="18">
        <v>0</v>
      </c>
    </row>
    <row r="31" spans="1:9" ht="24" customHeight="1" x14ac:dyDescent="0.25">
      <c r="A31" s="213" t="s">
        <v>26</v>
      </c>
      <c r="B31" s="213"/>
      <c r="C31" s="213"/>
      <c r="D31" s="213"/>
      <c r="E31" s="213"/>
      <c r="F31" s="213"/>
      <c r="G31" s="11">
        <v>24</v>
      </c>
      <c r="H31" s="18">
        <v>0</v>
      </c>
      <c r="I31" s="18">
        <v>0</v>
      </c>
    </row>
    <row r="32" spans="1:9" ht="23.4" customHeight="1" x14ac:dyDescent="0.25">
      <c r="A32" s="213" t="s">
        <v>27</v>
      </c>
      <c r="B32" s="213"/>
      <c r="C32" s="213"/>
      <c r="D32" s="213"/>
      <c r="E32" s="213"/>
      <c r="F32" s="213"/>
      <c r="G32" s="11">
        <v>25</v>
      </c>
      <c r="H32" s="18">
        <v>0</v>
      </c>
      <c r="I32" s="18">
        <v>0</v>
      </c>
    </row>
    <row r="33" spans="1:9" ht="21.6" customHeight="1" x14ac:dyDescent="0.25">
      <c r="A33" s="213" t="s">
        <v>28</v>
      </c>
      <c r="B33" s="213"/>
      <c r="C33" s="213"/>
      <c r="D33" s="213"/>
      <c r="E33" s="213"/>
      <c r="F33" s="213"/>
      <c r="G33" s="11">
        <v>26</v>
      </c>
      <c r="H33" s="18">
        <v>0</v>
      </c>
      <c r="I33" s="18">
        <v>0</v>
      </c>
    </row>
    <row r="34" spans="1:9" ht="12.75" customHeight="1" x14ac:dyDescent="0.25">
      <c r="A34" s="213" t="s">
        <v>29</v>
      </c>
      <c r="B34" s="213"/>
      <c r="C34" s="213"/>
      <c r="D34" s="213"/>
      <c r="E34" s="213"/>
      <c r="F34" s="213"/>
      <c r="G34" s="11">
        <v>27</v>
      </c>
      <c r="H34" s="18">
        <v>0</v>
      </c>
      <c r="I34" s="18">
        <v>0</v>
      </c>
    </row>
    <row r="35" spans="1:9" ht="12.75" customHeight="1" x14ac:dyDescent="0.25">
      <c r="A35" s="213" t="s">
        <v>30</v>
      </c>
      <c r="B35" s="213"/>
      <c r="C35" s="213"/>
      <c r="D35" s="213"/>
      <c r="E35" s="213"/>
      <c r="F35" s="213"/>
      <c r="G35" s="11">
        <v>28</v>
      </c>
      <c r="H35" s="18">
        <v>3797</v>
      </c>
      <c r="I35" s="18">
        <v>3797</v>
      </c>
    </row>
    <row r="36" spans="1:9" ht="12.75" customHeight="1" x14ac:dyDescent="0.25">
      <c r="A36" s="213" t="s">
        <v>31</v>
      </c>
      <c r="B36" s="213"/>
      <c r="C36" s="213"/>
      <c r="D36" s="213"/>
      <c r="E36" s="213"/>
      <c r="F36" s="213"/>
      <c r="G36" s="11">
        <v>29</v>
      </c>
      <c r="H36" s="18">
        <v>0</v>
      </c>
      <c r="I36" s="18">
        <v>0</v>
      </c>
    </row>
    <row r="37" spans="1:9" ht="12.75" customHeight="1" x14ac:dyDescent="0.25">
      <c r="A37" s="213" t="s">
        <v>32</v>
      </c>
      <c r="B37" s="213"/>
      <c r="C37" s="213"/>
      <c r="D37" s="213"/>
      <c r="E37" s="213"/>
      <c r="F37" s="213"/>
      <c r="G37" s="11">
        <v>30</v>
      </c>
      <c r="H37" s="18">
        <v>0</v>
      </c>
      <c r="I37" s="18">
        <v>0</v>
      </c>
    </row>
    <row r="38" spans="1:9" ht="12.75" customHeight="1" x14ac:dyDescent="0.25">
      <c r="A38" s="217" t="s">
        <v>33</v>
      </c>
      <c r="B38" s="217"/>
      <c r="C38" s="217"/>
      <c r="D38" s="217"/>
      <c r="E38" s="217"/>
      <c r="F38" s="217"/>
      <c r="G38" s="12">
        <v>31</v>
      </c>
      <c r="H38" s="120">
        <f>H39+H40+H41+H42</f>
        <v>0</v>
      </c>
      <c r="I38" s="120">
        <f>I39+I40+I41+I42</f>
        <v>0</v>
      </c>
    </row>
    <row r="39" spans="1:9" ht="12.75" customHeight="1" x14ac:dyDescent="0.25">
      <c r="A39" s="213" t="s">
        <v>34</v>
      </c>
      <c r="B39" s="213"/>
      <c r="C39" s="213"/>
      <c r="D39" s="213"/>
      <c r="E39" s="213"/>
      <c r="F39" s="213"/>
      <c r="G39" s="11">
        <v>32</v>
      </c>
      <c r="H39" s="18">
        <v>0</v>
      </c>
      <c r="I39" s="18">
        <v>0</v>
      </c>
    </row>
    <row r="40" spans="1:9" ht="12.75" customHeight="1" x14ac:dyDescent="0.25">
      <c r="A40" s="213" t="s">
        <v>35</v>
      </c>
      <c r="B40" s="213"/>
      <c r="C40" s="213"/>
      <c r="D40" s="213"/>
      <c r="E40" s="213"/>
      <c r="F40" s="213"/>
      <c r="G40" s="11">
        <v>33</v>
      </c>
      <c r="H40" s="18">
        <v>0</v>
      </c>
      <c r="I40" s="18">
        <v>0</v>
      </c>
    </row>
    <row r="41" spans="1:9" ht="12.75" customHeight="1" x14ac:dyDescent="0.25">
      <c r="A41" s="213" t="s">
        <v>36</v>
      </c>
      <c r="B41" s="213"/>
      <c r="C41" s="213"/>
      <c r="D41" s="213"/>
      <c r="E41" s="213"/>
      <c r="F41" s="213"/>
      <c r="G41" s="11">
        <v>34</v>
      </c>
      <c r="H41" s="18">
        <v>0</v>
      </c>
      <c r="I41" s="18">
        <v>0</v>
      </c>
    </row>
    <row r="42" spans="1:9" ht="12.75" customHeight="1" x14ac:dyDescent="0.25">
      <c r="A42" s="213" t="s">
        <v>37</v>
      </c>
      <c r="B42" s="213"/>
      <c r="C42" s="213"/>
      <c r="D42" s="213"/>
      <c r="E42" s="213"/>
      <c r="F42" s="213"/>
      <c r="G42" s="11">
        <v>35</v>
      </c>
      <c r="H42" s="18">
        <v>0</v>
      </c>
      <c r="I42" s="18">
        <v>0</v>
      </c>
    </row>
    <row r="43" spans="1:9" ht="12.75" customHeight="1" x14ac:dyDescent="0.25">
      <c r="A43" s="213" t="s">
        <v>38</v>
      </c>
      <c r="B43" s="213"/>
      <c r="C43" s="213"/>
      <c r="D43" s="213"/>
      <c r="E43" s="213"/>
      <c r="F43" s="213"/>
      <c r="G43" s="11">
        <v>36</v>
      </c>
      <c r="H43" s="18">
        <v>0</v>
      </c>
      <c r="I43" s="18">
        <v>0</v>
      </c>
    </row>
    <row r="44" spans="1:9" ht="12.75" customHeight="1" x14ac:dyDescent="0.25">
      <c r="A44" s="215" t="s">
        <v>303</v>
      </c>
      <c r="B44" s="215"/>
      <c r="C44" s="215"/>
      <c r="D44" s="215"/>
      <c r="E44" s="215"/>
      <c r="F44" s="215"/>
      <c r="G44" s="12">
        <v>37</v>
      </c>
      <c r="H44" s="120">
        <f>H45+H53+H60+H70</f>
        <v>2600790</v>
      </c>
      <c r="I44" s="120">
        <f>I45+I53+I60+I70</f>
        <v>8158333</v>
      </c>
    </row>
    <row r="45" spans="1:9" ht="12.75" customHeight="1" x14ac:dyDescent="0.25">
      <c r="A45" s="217" t="s">
        <v>39</v>
      </c>
      <c r="B45" s="217"/>
      <c r="C45" s="217"/>
      <c r="D45" s="217"/>
      <c r="E45" s="217"/>
      <c r="F45" s="217"/>
      <c r="G45" s="12">
        <v>38</v>
      </c>
      <c r="H45" s="120">
        <f>SUM(H46:H52)</f>
        <v>349094</v>
      </c>
      <c r="I45" s="120">
        <f>SUM(I46:I52)</f>
        <v>194906</v>
      </c>
    </row>
    <row r="46" spans="1:9" ht="12.75" customHeight="1" x14ac:dyDescent="0.25">
      <c r="A46" s="213" t="s">
        <v>40</v>
      </c>
      <c r="B46" s="213"/>
      <c r="C46" s="213"/>
      <c r="D46" s="213"/>
      <c r="E46" s="213"/>
      <c r="F46" s="213"/>
      <c r="G46" s="11">
        <v>39</v>
      </c>
      <c r="H46" s="18">
        <v>326734</v>
      </c>
      <c r="I46" s="18">
        <v>175363</v>
      </c>
    </row>
    <row r="47" spans="1:9" ht="12.75" customHeight="1" x14ac:dyDescent="0.25">
      <c r="A47" s="213" t="s">
        <v>41</v>
      </c>
      <c r="B47" s="213"/>
      <c r="C47" s="213"/>
      <c r="D47" s="213"/>
      <c r="E47" s="213"/>
      <c r="F47" s="213"/>
      <c r="G47" s="11">
        <v>40</v>
      </c>
      <c r="H47" s="18">
        <v>0</v>
      </c>
      <c r="I47" s="18">
        <v>0</v>
      </c>
    </row>
    <row r="48" spans="1:9" ht="12.75" customHeight="1" x14ac:dyDescent="0.25">
      <c r="A48" s="213" t="s">
        <v>42</v>
      </c>
      <c r="B48" s="213"/>
      <c r="C48" s="213"/>
      <c r="D48" s="213"/>
      <c r="E48" s="213"/>
      <c r="F48" s="213"/>
      <c r="G48" s="11">
        <v>41</v>
      </c>
      <c r="H48" s="18">
        <v>0</v>
      </c>
      <c r="I48" s="18">
        <v>0</v>
      </c>
    </row>
    <row r="49" spans="1:9" ht="12.75" customHeight="1" x14ac:dyDescent="0.25">
      <c r="A49" s="213" t="s">
        <v>43</v>
      </c>
      <c r="B49" s="213"/>
      <c r="C49" s="213"/>
      <c r="D49" s="213"/>
      <c r="E49" s="213"/>
      <c r="F49" s="213"/>
      <c r="G49" s="11">
        <v>42</v>
      </c>
      <c r="H49" s="18">
        <v>22360</v>
      </c>
      <c r="I49" s="18">
        <v>19543</v>
      </c>
    </row>
    <row r="50" spans="1:9" ht="12.75" customHeight="1" x14ac:dyDescent="0.25">
      <c r="A50" s="213" t="s">
        <v>44</v>
      </c>
      <c r="B50" s="213"/>
      <c r="C50" s="213"/>
      <c r="D50" s="213"/>
      <c r="E50" s="213"/>
      <c r="F50" s="213"/>
      <c r="G50" s="11">
        <v>43</v>
      </c>
      <c r="H50" s="18">
        <v>0</v>
      </c>
      <c r="I50" s="18">
        <v>0</v>
      </c>
    </row>
    <row r="51" spans="1:9" ht="12.75" customHeight="1" x14ac:dyDescent="0.25">
      <c r="A51" s="213" t="s">
        <v>45</v>
      </c>
      <c r="B51" s="213"/>
      <c r="C51" s="213"/>
      <c r="D51" s="213"/>
      <c r="E51" s="213"/>
      <c r="F51" s="213"/>
      <c r="G51" s="11">
        <v>44</v>
      </c>
      <c r="H51" s="18">
        <v>0</v>
      </c>
      <c r="I51" s="18">
        <v>0</v>
      </c>
    </row>
    <row r="52" spans="1:9" ht="12.75" customHeight="1" x14ac:dyDescent="0.25">
      <c r="A52" s="213" t="s">
        <v>46</v>
      </c>
      <c r="B52" s="213"/>
      <c r="C52" s="213"/>
      <c r="D52" s="213"/>
      <c r="E52" s="213"/>
      <c r="F52" s="213"/>
      <c r="G52" s="11">
        <v>45</v>
      </c>
      <c r="H52" s="18">
        <v>0</v>
      </c>
      <c r="I52" s="18">
        <v>0</v>
      </c>
    </row>
    <row r="53" spans="1:9" ht="12.75" customHeight="1" x14ac:dyDescent="0.25">
      <c r="A53" s="217" t="s">
        <v>47</v>
      </c>
      <c r="B53" s="217"/>
      <c r="C53" s="217"/>
      <c r="D53" s="217"/>
      <c r="E53" s="217"/>
      <c r="F53" s="217"/>
      <c r="G53" s="12">
        <v>46</v>
      </c>
      <c r="H53" s="120">
        <f>SUM(H54:H59)</f>
        <v>851323</v>
      </c>
      <c r="I53" s="120">
        <f>SUM(I54:I59)</f>
        <v>579970</v>
      </c>
    </row>
    <row r="54" spans="1:9" ht="12.75" customHeight="1" x14ac:dyDescent="0.25">
      <c r="A54" s="213" t="s">
        <v>48</v>
      </c>
      <c r="B54" s="213"/>
      <c r="C54" s="213"/>
      <c r="D54" s="213"/>
      <c r="E54" s="213"/>
      <c r="F54" s="213"/>
      <c r="G54" s="11">
        <v>47</v>
      </c>
      <c r="H54" s="18">
        <v>0</v>
      </c>
      <c r="I54" s="18">
        <v>0</v>
      </c>
    </row>
    <row r="55" spans="1:9" ht="12.75" customHeight="1" x14ac:dyDescent="0.25">
      <c r="A55" s="213" t="s">
        <v>49</v>
      </c>
      <c r="B55" s="213"/>
      <c r="C55" s="213"/>
      <c r="D55" s="213"/>
      <c r="E55" s="213"/>
      <c r="F55" s="213"/>
      <c r="G55" s="11">
        <v>48</v>
      </c>
      <c r="H55" s="18">
        <v>0</v>
      </c>
      <c r="I55" s="18">
        <v>0</v>
      </c>
    </row>
    <row r="56" spans="1:9" ht="12.75" customHeight="1" x14ac:dyDescent="0.25">
      <c r="A56" s="213" t="s">
        <v>50</v>
      </c>
      <c r="B56" s="213"/>
      <c r="C56" s="213"/>
      <c r="D56" s="213"/>
      <c r="E56" s="213"/>
      <c r="F56" s="213"/>
      <c r="G56" s="11">
        <v>49</v>
      </c>
      <c r="H56" s="18">
        <v>172904</v>
      </c>
      <c r="I56" s="18">
        <v>89063</v>
      </c>
    </row>
    <row r="57" spans="1:9" ht="12.75" customHeight="1" x14ac:dyDescent="0.25">
      <c r="A57" s="213" t="s">
        <v>51</v>
      </c>
      <c r="B57" s="213"/>
      <c r="C57" s="213"/>
      <c r="D57" s="213"/>
      <c r="E57" s="213"/>
      <c r="F57" s="213"/>
      <c r="G57" s="11">
        <v>50</v>
      </c>
      <c r="H57" s="18">
        <v>0</v>
      </c>
      <c r="I57" s="18">
        <v>0</v>
      </c>
    </row>
    <row r="58" spans="1:9" ht="12.75" customHeight="1" x14ac:dyDescent="0.25">
      <c r="A58" s="213" t="s">
        <v>52</v>
      </c>
      <c r="B58" s="213"/>
      <c r="C58" s="213"/>
      <c r="D58" s="213"/>
      <c r="E58" s="213"/>
      <c r="F58" s="213"/>
      <c r="G58" s="11">
        <v>51</v>
      </c>
      <c r="H58" s="18">
        <v>571399</v>
      </c>
      <c r="I58" s="18">
        <v>366798</v>
      </c>
    </row>
    <row r="59" spans="1:9" ht="12.75" customHeight="1" x14ac:dyDescent="0.25">
      <c r="A59" s="213" t="s">
        <v>53</v>
      </c>
      <c r="B59" s="213"/>
      <c r="C59" s="213"/>
      <c r="D59" s="213"/>
      <c r="E59" s="213"/>
      <c r="F59" s="213"/>
      <c r="G59" s="11">
        <v>52</v>
      </c>
      <c r="H59" s="18">
        <v>107020</v>
      </c>
      <c r="I59" s="18">
        <v>124109</v>
      </c>
    </row>
    <row r="60" spans="1:9" ht="12.75" customHeight="1" x14ac:dyDescent="0.25">
      <c r="A60" s="217" t="s">
        <v>54</v>
      </c>
      <c r="B60" s="217"/>
      <c r="C60" s="217"/>
      <c r="D60" s="217"/>
      <c r="E60" s="217"/>
      <c r="F60" s="217"/>
      <c r="G60" s="12">
        <v>53</v>
      </c>
      <c r="H60" s="120">
        <f>SUM(H61:H69)</f>
        <v>2608</v>
      </c>
      <c r="I60" s="120">
        <f>SUM(I61:I69)</f>
        <v>6108</v>
      </c>
    </row>
    <row r="61" spans="1:9" ht="12.75" customHeight="1" x14ac:dyDescent="0.25">
      <c r="A61" s="213" t="s">
        <v>23</v>
      </c>
      <c r="B61" s="213"/>
      <c r="C61" s="213"/>
      <c r="D61" s="213"/>
      <c r="E61" s="213"/>
      <c r="F61" s="213"/>
      <c r="G61" s="11">
        <v>54</v>
      </c>
      <c r="H61" s="18">
        <v>0</v>
      </c>
      <c r="I61" s="18">
        <v>0</v>
      </c>
    </row>
    <row r="62" spans="1:9" ht="27.6" customHeight="1" x14ac:dyDescent="0.25">
      <c r="A62" s="213" t="s">
        <v>24</v>
      </c>
      <c r="B62" s="213"/>
      <c r="C62" s="213"/>
      <c r="D62" s="213"/>
      <c r="E62" s="213"/>
      <c r="F62" s="213"/>
      <c r="G62" s="11">
        <v>55</v>
      </c>
      <c r="H62" s="18">
        <v>0</v>
      </c>
      <c r="I62" s="18">
        <v>0</v>
      </c>
    </row>
    <row r="63" spans="1:9" ht="12.75" customHeight="1" x14ac:dyDescent="0.25">
      <c r="A63" s="213" t="s">
        <v>25</v>
      </c>
      <c r="B63" s="213"/>
      <c r="C63" s="213"/>
      <c r="D63" s="213"/>
      <c r="E63" s="213"/>
      <c r="F63" s="213"/>
      <c r="G63" s="11">
        <v>56</v>
      </c>
      <c r="H63" s="18">
        <v>0</v>
      </c>
      <c r="I63" s="18">
        <v>0</v>
      </c>
    </row>
    <row r="64" spans="1:9" ht="25.95" customHeight="1" x14ac:dyDescent="0.25">
      <c r="A64" s="213" t="s">
        <v>55</v>
      </c>
      <c r="B64" s="213"/>
      <c r="C64" s="213"/>
      <c r="D64" s="213"/>
      <c r="E64" s="213"/>
      <c r="F64" s="213"/>
      <c r="G64" s="11">
        <v>57</v>
      </c>
      <c r="H64" s="18">
        <v>0</v>
      </c>
      <c r="I64" s="18">
        <v>0</v>
      </c>
    </row>
    <row r="65" spans="1:9" ht="21.6" customHeight="1" x14ac:dyDescent="0.25">
      <c r="A65" s="213" t="s">
        <v>27</v>
      </c>
      <c r="B65" s="213"/>
      <c r="C65" s="213"/>
      <c r="D65" s="213"/>
      <c r="E65" s="213"/>
      <c r="F65" s="213"/>
      <c r="G65" s="11">
        <v>58</v>
      </c>
      <c r="H65" s="18">
        <v>0</v>
      </c>
      <c r="I65" s="18">
        <v>0</v>
      </c>
    </row>
    <row r="66" spans="1:9" ht="21.6" customHeight="1" x14ac:dyDescent="0.25">
      <c r="A66" s="213" t="s">
        <v>28</v>
      </c>
      <c r="B66" s="213"/>
      <c r="C66" s="213"/>
      <c r="D66" s="213"/>
      <c r="E66" s="213"/>
      <c r="F66" s="213"/>
      <c r="G66" s="11">
        <v>59</v>
      </c>
      <c r="H66" s="18">
        <v>0</v>
      </c>
      <c r="I66" s="18">
        <v>0</v>
      </c>
    </row>
    <row r="67" spans="1:9" ht="12.75" customHeight="1" x14ac:dyDescent="0.25">
      <c r="A67" s="213" t="s">
        <v>29</v>
      </c>
      <c r="B67" s="213"/>
      <c r="C67" s="213"/>
      <c r="D67" s="213"/>
      <c r="E67" s="213"/>
      <c r="F67" s="213"/>
      <c r="G67" s="11">
        <v>60</v>
      </c>
      <c r="H67" s="18">
        <v>0</v>
      </c>
      <c r="I67" s="18">
        <v>0</v>
      </c>
    </row>
    <row r="68" spans="1:9" ht="12.75" customHeight="1" x14ac:dyDescent="0.25">
      <c r="A68" s="213" t="s">
        <v>30</v>
      </c>
      <c r="B68" s="213"/>
      <c r="C68" s="213"/>
      <c r="D68" s="213"/>
      <c r="E68" s="213"/>
      <c r="F68" s="213"/>
      <c r="G68" s="11">
        <v>61</v>
      </c>
      <c r="H68" s="18">
        <v>2608</v>
      </c>
      <c r="I68" s="18">
        <v>6108</v>
      </c>
    </row>
    <row r="69" spans="1:9" ht="12.75" customHeight="1" x14ac:dyDescent="0.25">
      <c r="A69" s="213" t="s">
        <v>56</v>
      </c>
      <c r="B69" s="213"/>
      <c r="C69" s="213"/>
      <c r="D69" s="213"/>
      <c r="E69" s="213"/>
      <c r="F69" s="213"/>
      <c r="G69" s="11">
        <v>62</v>
      </c>
      <c r="H69" s="18">
        <v>0</v>
      </c>
      <c r="I69" s="18">
        <v>0</v>
      </c>
    </row>
    <row r="70" spans="1:9" ht="12.75" customHeight="1" x14ac:dyDescent="0.25">
      <c r="A70" s="213" t="s">
        <v>57</v>
      </c>
      <c r="B70" s="213"/>
      <c r="C70" s="213"/>
      <c r="D70" s="213"/>
      <c r="E70" s="213"/>
      <c r="F70" s="213"/>
      <c r="G70" s="11">
        <v>63</v>
      </c>
      <c r="H70" s="18">
        <v>1397765</v>
      </c>
      <c r="I70" s="18">
        <v>7377349</v>
      </c>
    </row>
    <row r="71" spans="1:9" ht="12.75" customHeight="1" x14ac:dyDescent="0.25">
      <c r="A71" s="214" t="s">
        <v>58</v>
      </c>
      <c r="B71" s="214"/>
      <c r="C71" s="214"/>
      <c r="D71" s="214"/>
      <c r="E71" s="214"/>
      <c r="F71" s="214"/>
      <c r="G71" s="11">
        <v>64</v>
      </c>
      <c r="H71" s="18">
        <v>10261</v>
      </c>
      <c r="I71" s="18">
        <v>45940</v>
      </c>
    </row>
    <row r="72" spans="1:9" ht="12.75" customHeight="1" x14ac:dyDescent="0.25">
      <c r="A72" s="215" t="s">
        <v>304</v>
      </c>
      <c r="B72" s="215"/>
      <c r="C72" s="215"/>
      <c r="D72" s="215"/>
      <c r="E72" s="215"/>
      <c r="F72" s="215"/>
      <c r="G72" s="12">
        <v>65</v>
      </c>
      <c r="H72" s="120">
        <f>H8+H9+H44+H71</f>
        <v>48008178</v>
      </c>
      <c r="I72" s="120">
        <f>I8+I9+I44+I71</f>
        <v>59899519</v>
      </c>
    </row>
    <row r="73" spans="1:9" ht="12.75" customHeight="1" x14ac:dyDescent="0.25">
      <c r="A73" s="214" t="s">
        <v>59</v>
      </c>
      <c r="B73" s="214"/>
      <c r="C73" s="214"/>
      <c r="D73" s="214"/>
      <c r="E73" s="214"/>
      <c r="F73" s="214"/>
      <c r="G73" s="11">
        <v>66</v>
      </c>
      <c r="H73" s="18">
        <v>0</v>
      </c>
      <c r="I73" s="18">
        <v>0</v>
      </c>
    </row>
    <row r="74" spans="1:9" x14ac:dyDescent="0.25">
      <c r="A74" s="218" t="s">
        <v>60</v>
      </c>
      <c r="B74" s="219"/>
      <c r="C74" s="219"/>
      <c r="D74" s="219"/>
      <c r="E74" s="219"/>
      <c r="F74" s="219"/>
      <c r="G74" s="219"/>
      <c r="H74" s="219"/>
      <c r="I74" s="219"/>
    </row>
    <row r="75" spans="1:9" ht="12.75" customHeight="1" x14ac:dyDescent="0.25">
      <c r="A75" s="215" t="s">
        <v>352</v>
      </c>
      <c r="B75" s="215"/>
      <c r="C75" s="215"/>
      <c r="D75" s="215"/>
      <c r="E75" s="215"/>
      <c r="F75" s="215"/>
      <c r="G75" s="12">
        <v>67</v>
      </c>
      <c r="H75" s="121">
        <f>H76+H77+H78+H84+H85+H91+H94+H97</f>
        <v>45853025</v>
      </c>
      <c r="I75" s="121">
        <f>I76+I77+I78+I84+I85+I91+I94+I97</f>
        <v>52476476</v>
      </c>
    </row>
    <row r="76" spans="1:9" ht="12.75" customHeight="1" x14ac:dyDescent="0.25">
      <c r="A76" s="213" t="s">
        <v>61</v>
      </c>
      <c r="B76" s="213"/>
      <c r="C76" s="213"/>
      <c r="D76" s="213"/>
      <c r="E76" s="213"/>
      <c r="F76" s="213"/>
      <c r="G76" s="11">
        <v>68</v>
      </c>
      <c r="H76" s="18">
        <v>48570928</v>
      </c>
      <c r="I76" s="18">
        <v>56615057</v>
      </c>
    </row>
    <row r="77" spans="1:9" ht="12.75" customHeight="1" x14ac:dyDescent="0.25">
      <c r="A77" s="213" t="s">
        <v>62</v>
      </c>
      <c r="B77" s="213"/>
      <c r="C77" s="213"/>
      <c r="D77" s="213"/>
      <c r="E77" s="213"/>
      <c r="F77" s="213"/>
      <c r="G77" s="11">
        <v>69</v>
      </c>
      <c r="H77" s="18">
        <v>149</v>
      </c>
      <c r="I77" s="18">
        <v>149</v>
      </c>
    </row>
    <row r="78" spans="1:9" ht="12.75" customHeight="1" x14ac:dyDescent="0.25">
      <c r="A78" s="217" t="s">
        <v>63</v>
      </c>
      <c r="B78" s="217"/>
      <c r="C78" s="217"/>
      <c r="D78" s="217"/>
      <c r="E78" s="217"/>
      <c r="F78" s="217"/>
      <c r="G78" s="12">
        <v>70</v>
      </c>
      <c r="H78" s="121">
        <f>SUM(H79:H83)</f>
        <v>0</v>
      </c>
      <c r="I78" s="121">
        <f>SUM(I79:I83)</f>
        <v>0</v>
      </c>
    </row>
    <row r="79" spans="1:9" ht="12.75" customHeight="1" x14ac:dyDescent="0.25">
      <c r="A79" s="213" t="s">
        <v>64</v>
      </c>
      <c r="B79" s="213"/>
      <c r="C79" s="213"/>
      <c r="D79" s="213"/>
      <c r="E79" s="213"/>
      <c r="F79" s="213"/>
      <c r="G79" s="11">
        <v>71</v>
      </c>
      <c r="H79" s="18">
        <v>0</v>
      </c>
      <c r="I79" s="18">
        <v>0</v>
      </c>
    </row>
    <row r="80" spans="1:9" ht="12.75" customHeight="1" x14ac:dyDescent="0.25">
      <c r="A80" s="213" t="s">
        <v>65</v>
      </c>
      <c r="B80" s="213"/>
      <c r="C80" s="213"/>
      <c r="D80" s="213"/>
      <c r="E80" s="213"/>
      <c r="F80" s="213"/>
      <c r="G80" s="11">
        <v>72</v>
      </c>
      <c r="H80" s="18">
        <v>0</v>
      </c>
      <c r="I80" s="18">
        <v>0</v>
      </c>
    </row>
    <row r="81" spans="1:9" ht="12.75" customHeight="1" x14ac:dyDescent="0.25">
      <c r="A81" s="213" t="s">
        <v>66</v>
      </c>
      <c r="B81" s="213"/>
      <c r="C81" s="213"/>
      <c r="D81" s="213"/>
      <c r="E81" s="213"/>
      <c r="F81" s="213"/>
      <c r="G81" s="11">
        <v>73</v>
      </c>
      <c r="H81" s="18">
        <v>0</v>
      </c>
      <c r="I81" s="18">
        <v>0</v>
      </c>
    </row>
    <row r="82" spans="1:9" ht="12.75" customHeight="1" x14ac:dyDescent="0.25">
      <c r="A82" s="213" t="s">
        <v>67</v>
      </c>
      <c r="B82" s="213"/>
      <c r="C82" s="213"/>
      <c r="D82" s="213"/>
      <c r="E82" s="213"/>
      <c r="F82" s="213"/>
      <c r="G82" s="11">
        <v>74</v>
      </c>
      <c r="H82" s="18">
        <v>0</v>
      </c>
      <c r="I82" s="18">
        <v>0</v>
      </c>
    </row>
    <row r="83" spans="1:9" ht="12.75" customHeight="1" x14ac:dyDescent="0.25">
      <c r="A83" s="213" t="s">
        <v>68</v>
      </c>
      <c r="B83" s="213"/>
      <c r="C83" s="213"/>
      <c r="D83" s="213"/>
      <c r="E83" s="213"/>
      <c r="F83" s="213"/>
      <c r="G83" s="11">
        <v>75</v>
      </c>
      <c r="H83" s="18">
        <v>0</v>
      </c>
      <c r="I83" s="18">
        <v>0</v>
      </c>
    </row>
    <row r="84" spans="1:9" ht="12.75" customHeight="1" x14ac:dyDescent="0.25">
      <c r="A84" s="216" t="s">
        <v>69</v>
      </c>
      <c r="B84" s="216"/>
      <c r="C84" s="216"/>
      <c r="D84" s="216"/>
      <c r="E84" s="216"/>
      <c r="F84" s="216"/>
      <c r="G84" s="46">
        <v>76</v>
      </c>
      <c r="H84" s="47">
        <v>0</v>
      </c>
      <c r="I84" s="47">
        <v>0</v>
      </c>
    </row>
    <row r="85" spans="1:9" ht="12.75" customHeight="1" x14ac:dyDescent="0.25">
      <c r="A85" s="217" t="s">
        <v>444</v>
      </c>
      <c r="B85" s="217"/>
      <c r="C85" s="217"/>
      <c r="D85" s="217"/>
      <c r="E85" s="217"/>
      <c r="F85" s="217"/>
      <c r="G85" s="12">
        <v>77</v>
      </c>
      <c r="H85" s="120">
        <f>H86+H87+H88+H89+H90</f>
        <v>526</v>
      </c>
      <c r="I85" s="120">
        <f>I86+I87+I88+I89+I90</f>
        <v>0</v>
      </c>
    </row>
    <row r="86" spans="1:9" ht="25.5" customHeight="1" x14ac:dyDescent="0.25">
      <c r="A86" s="213" t="s">
        <v>445</v>
      </c>
      <c r="B86" s="213"/>
      <c r="C86" s="213"/>
      <c r="D86" s="213"/>
      <c r="E86" s="213"/>
      <c r="F86" s="213"/>
      <c r="G86" s="11">
        <v>78</v>
      </c>
      <c r="H86" s="18">
        <v>0</v>
      </c>
      <c r="I86" s="18">
        <v>0</v>
      </c>
    </row>
    <row r="87" spans="1:9" ht="12.75" customHeight="1" x14ac:dyDescent="0.25">
      <c r="A87" s="213" t="s">
        <v>70</v>
      </c>
      <c r="B87" s="213"/>
      <c r="C87" s="213"/>
      <c r="D87" s="213"/>
      <c r="E87" s="213"/>
      <c r="F87" s="213"/>
      <c r="G87" s="11">
        <v>79</v>
      </c>
      <c r="H87" s="18">
        <v>0</v>
      </c>
      <c r="I87" s="18">
        <v>0</v>
      </c>
    </row>
    <row r="88" spans="1:9" ht="12.75" customHeight="1" x14ac:dyDescent="0.25">
      <c r="A88" s="213" t="s">
        <v>71</v>
      </c>
      <c r="B88" s="213"/>
      <c r="C88" s="213"/>
      <c r="D88" s="213"/>
      <c r="E88" s="213"/>
      <c r="F88" s="213"/>
      <c r="G88" s="11">
        <v>80</v>
      </c>
      <c r="H88" s="18">
        <v>0</v>
      </c>
      <c r="I88" s="18">
        <v>0</v>
      </c>
    </row>
    <row r="89" spans="1:9" ht="12.75" customHeight="1" x14ac:dyDescent="0.25">
      <c r="A89" s="213" t="s">
        <v>348</v>
      </c>
      <c r="B89" s="213"/>
      <c r="C89" s="213"/>
      <c r="D89" s="213"/>
      <c r="E89" s="213"/>
      <c r="F89" s="213"/>
      <c r="G89" s="11">
        <v>81</v>
      </c>
      <c r="H89" s="18">
        <v>526</v>
      </c>
      <c r="I89" s="18">
        <v>0</v>
      </c>
    </row>
    <row r="90" spans="1:9" ht="12.75" customHeight="1" x14ac:dyDescent="0.25">
      <c r="A90" s="213" t="s">
        <v>349</v>
      </c>
      <c r="B90" s="213"/>
      <c r="C90" s="213"/>
      <c r="D90" s="213"/>
      <c r="E90" s="213"/>
      <c r="F90" s="213"/>
      <c r="G90" s="11">
        <v>82</v>
      </c>
      <c r="H90" s="18">
        <v>0</v>
      </c>
      <c r="I90" s="18">
        <v>0</v>
      </c>
    </row>
    <row r="91" spans="1:9" ht="12.75" customHeight="1" x14ac:dyDescent="0.25">
      <c r="A91" s="217" t="s">
        <v>350</v>
      </c>
      <c r="B91" s="217"/>
      <c r="C91" s="217"/>
      <c r="D91" s="217"/>
      <c r="E91" s="217"/>
      <c r="F91" s="217"/>
      <c r="G91" s="12">
        <v>83</v>
      </c>
      <c r="H91" s="120">
        <f>H92-H93</f>
        <v>-1445653</v>
      </c>
      <c r="I91" s="120">
        <f>I92-I93</f>
        <v>-2718052</v>
      </c>
    </row>
    <row r="92" spans="1:9" ht="12.75" customHeight="1" x14ac:dyDescent="0.25">
      <c r="A92" s="213" t="s">
        <v>72</v>
      </c>
      <c r="B92" s="213"/>
      <c r="C92" s="213"/>
      <c r="D92" s="213"/>
      <c r="E92" s="213"/>
      <c r="F92" s="213"/>
      <c r="G92" s="11">
        <v>84</v>
      </c>
      <c r="H92" s="18">
        <v>0</v>
      </c>
      <c r="I92" s="18">
        <v>0</v>
      </c>
    </row>
    <row r="93" spans="1:9" ht="12.75" customHeight="1" x14ac:dyDescent="0.25">
      <c r="A93" s="213" t="s">
        <v>73</v>
      </c>
      <c r="B93" s="213"/>
      <c r="C93" s="213"/>
      <c r="D93" s="213"/>
      <c r="E93" s="213"/>
      <c r="F93" s="213"/>
      <c r="G93" s="11">
        <v>85</v>
      </c>
      <c r="H93" s="18">
        <v>1445653</v>
      </c>
      <c r="I93" s="18">
        <v>2718052</v>
      </c>
    </row>
    <row r="94" spans="1:9" ht="12.75" customHeight="1" x14ac:dyDescent="0.25">
      <c r="A94" s="217" t="s">
        <v>351</v>
      </c>
      <c r="B94" s="217"/>
      <c r="C94" s="217"/>
      <c r="D94" s="217"/>
      <c r="E94" s="217"/>
      <c r="F94" s="217"/>
      <c r="G94" s="12">
        <v>86</v>
      </c>
      <c r="H94" s="120">
        <f>H95-H96</f>
        <v>-1272925</v>
      </c>
      <c r="I94" s="120">
        <f>I95-I96</f>
        <v>-1420678</v>
      </c>
    </row>
    <row r="95" spans="1:9" ht="12.75" customHeight="1" x14ac:dyDescent="0.25">
      <c r="A95" s="213" t="s">
        <v>74</v>
      </c>
      <c r="B95" s="213"/>
      <c r="C95" s="213"/>
      <c r="D95" s="213"/>
      <c r="E95" s="213"/>
      <c r="F95" s="213"/>
      <c r="G95" s="11">
        <v>87</v>
      </c>
      <c r="H95" s="18">
        <v>0</v>
      </c>
      <c r="I95" s="18">
        <v>0</v>
      </c>
    </row>
    <row r="96" spans="1:9" ht="12.75" customHeight="1" x14ac:dyDescent="0.25">
      <c r="A96" s="213" t="s">
        <v>75</v>
      </c>
      <c r="B96" s="213"/>
      <c r="C96" s="213"/>
      <c r="D96" s="213"/>
      <c r="E96" s="213"/>
      <c r="F96" s="213"/>
      <c r="G96" s="11">
        <v>88</v>
      </c>
      <c r="H96" s="18">
        <v>1272925</v>
      </c>
      <c r="I96" s="18">
        <v>1420678</v>
      </c>
    </row>
    <row r="97" spans="1:9" ht="12.75" customHeight="1" x14ac:dyDescent="0.25">
      <c r="A97" s="213" t="s">
        <v>76</v>
      </c>
      <c r="B97" s="213"/>
      <c r="C97" s="213"/>
      <c r="D97" s="213"/>
      <c r="E97" s="213"/>
      <c r="F97" s="213"/>
      <c r="G97" s="11">
        <v>89</v>
      </c>
      <c r="H97" s="18">
        <v>0</v>
      </c>
      <c r="I97" s="18">
        <v>0</v>
      </c>
    </row>
    <row r="98" spans="1:9" ht="12.75" customHeight="1" x14ac:dyDescent="0.25">
      <c r="A98" s="215" t="s">
        <v>353</v>
      </c>
      <c r="B98" s="215"/>
      <c r="C98" s="215"/>
      <c r="D98" s="215"/>
      <c r="E98" s="215"/>
      <c r="F98" s="215"/>
      <c r="G98" s="12">
        <v>90</v>
      </c>
      <c r="H98" s="120">
        <f>SUM(H99:H104)</f>
        <v>0</v>
      </c>
      <c r="I98" s="120">
        <f>SUM(I99:I104)</f>
        <v>0</v>
      </c>
    </row>
    <row r="99" spans="1:9" ht="12.75" customHeight="1" x14ac:dyDescent="0.25">
      <c r="A99" s="213" t="s">
        <v>77</v>
      </c>
      <c r="B99" s="213"/>
      <c r="C99" s="213"/>
      <c r="D99" s="213"/>
      <c r="E99" s="213"/>
      <c r="F99" s="213"/>
      <c r="G99" s="11">
        <v>91</v>
      </c>
      <c r="H99" s="18">
        <v>0</v>
      </c>
      <c r="I99" s="18">
        <v>0</v>
      </c>
    </row>
    <row r="100" spans="1:9" ht="12.75" customHeight="1" x14ac:dyDescent="0.25">
      <c r="A100" s="213" t="s">
        <v>78</v>
      </c>
      <c r="B100" s="213"/>
      <c r="C100" s="213"/>
      <c r="D100" s="213"/>
      <c r="E100" s="213"/>
      <c r="F100" s="213"/>
      <c r="G100" s="11">
        <v>92</v>
      </c>
      <c r="H100" s="18">
        <v>0</v>
      </c>
      <c r="I100" s="18">
        <v>0</v>
      </c>
    </row>
    <row r="101" spans="1:9" ht="12.75" customHeight="1" x14ac:dyDescent="0.25">
      <c r="A101" s="213" t="s">
        <v>79</v>
      </c>
      <c r="B101" s="213"/>
      <c r="C101" s="213"/>
      <c r="D101" s="213"/>
      <c r="E101" s="213"/>
      <c r="F101" s="213"/>
      <c r="G101" s="11">
        <v>93</v>
      </c>
      <c r="H101" s="18">
        <v>0</v>
      </c>
      <c r="I101" s="18">
        <v>0</v>
      </c>
    </row>
    <row r="102" spans="1:9" ht="12.75" customHeight="1" x14ac:dyDescent="0.25">
      <c r="A102" s="213" t="s">
        <v>80</v>
      </c>
      <c r="B102" s="213"/>
      <c r="C102" s="213"/>
      <c r="D102" s="213"/>
      <c r="E102" s="213"/>
      <c r="F102" s="213"/>
      <c r="G102" s="11">
        <v>94</v>
      </c>
      <c r="H102" s="18">
        <v>0</v>
      </c>
      <c r="I102" s="18">
        <v>0</v>
      </c>
    </row>
    <row r="103" spans="1:9" ht="12.75" customHeight="1" x14ac:dyDescent="0.25">
      <c r="A103" s="213" t="s">
        <v>81</v>
      </c>
      <c r="B103" s="213"/>
      <c r="C103" s="213"/>
      <c r="D103" s="213"/>
      <c r="E103" s="213"/>
      <c r="F103" s="213"/>
      <c r="G103" s="11">
        <v>95</v>
      </c>
      <c r="H103" s="18">
        <v>0</v>
      </c>
      <c r="I103" s="18">
        <v>0</v>
      </c>
    </row>
    <row r="104" spans="1:9" ht="12.75" customHeight="1" x14ac:dyDescent="0.25">
      <c r="A104" s="213" t="s">
        <v>82</v>
      </c>
      <c r="B104" s="213"/>
      <c r="C104" s="213"/>
      <c r="D104" s="213"/>
      <c r="E104" s="213"/>
      <c r="F104" s="213"/>
      <c r="G104" s="11">
        <v>96</v>
      </c>
      <c r="H104" s="18">
        <v>0</v>
      </c>
      <c r="I104" s="18">
        <v>0</v>
      </c>
    </row>
    <row r="105" spans="1:9" ht="12.75" customHeight="1" x14ac:dyDescent="0.25">
      <c r="A105" s="215" t="s">
        <v>354</v>
      </c>
      <c r="B105" s="215"/>
      <c r="C105" s="215"/>
      <c r="D105" s="215"/>
      <c r="E105" s="215"/>
      <c r="F105" s="215"/>
      <c r="G105" s="12">
        <v>97</v>
      </c>
      <c r="H105" s="120">
        <f>SUM(H106:H116)</f>
        <v>179681</v>
      </c>
      <c r="I105" s="120">
        <f>SUM(I106:I116)</f>
        <v>4856568</v>
      </c>
    </row>
    <row r="106" spans="1:9" ht="12.75" customHeight="1" x14ac:dyDescent="0.25">
      <c r="A106" s="213" t="s">
        <v>83</v>
      </c>
      <c r="B106" s="213"/>
      <c r="C106" s="213"/>
      <c r="D106" s="213"/>
      <c r="E106" s="213"/>
      <c r="F106" s="213"/>
      <c r="G106" s="11">
        <v>98</v>
      </c>
      <c r="H106" s="18">
        <v>0</v>
      </c>
      <c r="I106" s="18">
        <v>0</v>
      </c>
    </row>
    <row r="107" spans="1:9" ht="24.6" customHeight="1" x14ac:dyDescent="0.25">
      <c r="A107" s="213" t="s">
        <v>84</v>
      </c>
      <c r="B107" s="213"/>
      <c r="C107" s="213"/>
      <c r="D107" s="213"/>
      <c r="E107" s="213"/>
      <c r="F107" s="213"/>
      <c r="G107" s="11">
        <v>99</v>
      </c>
      <c r="H107" s="18">
        <v>0</v>
      </c>
      <c r="I107" s="18">
        <v>0</v>
      </c>
    </row>
    <row r="108" spans="1:9" ht="12.75" customHeight="1" x14ac:dyDescent="0.25">
      <c r="A108" s="213" t="s">
        <v>85</v>
      </c>
      <c r="B108" s="213"/>
      <c r="C108" s="213"/>
      <c r="D108" s="213"/>
      <c r="E108" s="213"/>
      <c r="F108" s="213"/>
      <c r="G108" s="11">
        <v>100</v>
      </c>
      <c r="H108" s="18">
        <v>0</v>
      </c>
      <c r="I108" s="18">
        <v>0</v>
      </c>
    </row>
    <row r="109" spans="1:9" ht="21.6" customHeight="1" x14ac:dyDescent="0.25">
      <c r="A109" s="213" t="s">
        <v>86</v>
      </c>
      <c r="B109" s="213"/>
      <c r="C109" s="213"/>
      <c r="D109" s="213"/>
      <c r="E109" s="213"/>
      <c r="F109" s="213"/>
      <c r="G109" s="11">
        <v>101</v>
      </c>
      <c r="H109" s="18">
        <v>0</v>
      </c>
      <c r="I109" s="18">
        <v>0</v>
      </c>
    </row>
    <row r="110" spans="1:9" ht="12.75" customHeight="1" x14ac:dyDescent="0.25">
      <c r="A110" s="213" t="s">
        <v>87</v>
      </c>
      <c r="B110" s="213"/>
      <c r="C110" s="213"/>
      <c r="D110" s="213"/>
      <c r="E110" s="213"/>
      <c r="F110" s="213"/>
      <c r="G110" s="11">
        <v>102</v>
      </c>
      <c r="H110" s="18">
        <v>0</v>
      </c>
      <c r="I110" s="18">
        <v>0</v>
      </c>
    </row>
    <row r="111" spans="1:9" ht="12.75" customHeight="1" x14ac:dyDescent="0.25">
      <c r="A111" s="213" t="s">
        <v>88</v>
      </c>
      <c r="B111" s="213"/>
      <c r="C111" s="213"/>
      <c r="D111" s="213"/>
      <c r="E111" s="213"/>
      <c r="F111" s="213"/>
      <c r="G111" s="11">
        <v>103</v>
      </c>
      <c r="H111" s="18">
        <v>0</v>
      </c>
      <c r="I111" s="18">
        <v>4679728</v>
      </c>
    </row>
    <row r="112" spans="1:9" ht="12.75" customHeight="1" x14ac:dyDescent="0.25">
      <c r="A112" s="213" t="s">
        <v>89</v>
      </c>
      <c r="B112" s="213"/>
      <c r="C112" s="213"/>
      <c r="D112" s="213"/>
      <c r="E112" s="213"/>
      <c r="F112" s="213"/>
      <c r="G112" s="11">
        <v>104</v>
      </c>
      <c r="H112" s="18">
        <v>0</v>
      </c>
      <c r="I112" s="18">
        <v>0</v>
      </c>
    </row>
    <row r="113" spans="1:9" ht="12.75" customHeight="1" x14ac:dyDescent="0.25">
      <c r="A113" s="213" t="s">
        <v>90</v>
      </c>
      <c r="B113" s="213"/>
      <c r="C113" s="213"/>
      <c r="D113" s="213"/>
      <c r="E113" s="213"/>
      <c r="F113" s="213"/>
      <c r="G113" s="11">
        <v>105</v>
      </c>
      <c r="H113" s="18">
        <v>0</v>
      </c>
      <c r="I113" s="18">
        <v>0</v>
      </c>
    </row>
    <row r="114" spans="1:9" ht="12.75" customHeight="1" x14ac:dyDescent="0.25">
      <c r="A114" s="213" t="s">
        <v>91</v>
      </c>
      <c r="B114" s="213"/>
      <c r="C114" s="213"/>
      <c r="D114" s="213"/>
      <c r="E114" s="213"/>
      <c r="F114" s="213"/>
      <c r="G114" s="11">
        <v>106</v>
      </c>
      <c r="H114" s="18">
        <v>0</v>
      </c>
      <c r="I114" s="18">
        <v>0</v>
      </c>
    </row>
    <row r="115" spans="1:9" ht="12.75" customHeight="1" x14ac:dyDescent="0.25">
      <c r="A115" s="213" t="s">
        <v>92</v>
      </c>
      <c r="B115" s="213"/>
      <c r="C115" s="213"/>
      <c r="D115" s="213"/>
      <c r="E115" s="213"/>
      <c r="F115" s="213"/>
      <c r="G115" s="11">
        <v>107</v>
      </c>
      <c r="H115" s="18">
        <v>6093</v>
      </c>
      <c r="I115" s="18">
        <v>3252</v>
      </c>
    </row>
    <row r="116" spans="1:9" ht="12.75" customHeight="1" x14ac:dyDescent="0.25">
      <c r="A116" s="213" t="s">
        <v>93</v>
      </c>
      <c r="B116" s="213"/>
      <c r="C116" s="213"/>
      <c r="D116" s="213"/>
      <c r="E116" s="213"/>
      <c r="F116" s="213"/>
      <c r="G116" s="11">
        <v>108</v>
      </c>
      <c r="H116" s="18">
        <v>173588</v>
      </c>
      <c r="I116" s="18">
        <v>173588</v>
      </c>
    </row>
    <row r="117" spans="1:9" ht="12.75" customHeight="1" x14ac:dyDescent="0.25">
      <c r="A117" s="215" t="s">
        <v>355</v>
      </c>
      <c r="B117" s="215"/>
      <c r="C117" s="215"/>
      <c r="D117" s="215"/>
      <c r="E117" s="215"/>
      <c r="F117" s="215"/>
      <c r="G117" s="12">
        <v>109</v>
      </c>
      <c r="H117" s="120">
        <f>SUM(H118:H131)</f>
        <v>1974542</v>
      </c>
      <c r="I117" s="120">
        <f>SUM(I118:I131)</f>
        <v>2566475</v>
      </c>
    </row>
    <row r="118" spans="1:9" ht="12.75" customHeight="1" x14ac:dyDescent="0.25">
      <c r="A118" s="213" t="s">
        <v>83</v>
      </c>
      <c r="B118" s="213"/>
      <c r="C118" s="213"/>
      <c r="D118" s="213"/>
      <c r="E118" s="213"/>
      <c r="F118" s="213"/>
      <c r="G118" s="11">
        <v>110</v>
      </c>
      <c r="H118" s="18">
        <v>0</v>
      </c>
      <c r="I118" s="18">
        <v>0</v>
      </c>
    </row>
    <row r="119" spans="1:9" ht="22.2" customHeight="1" x14ac:dyDescent="0.25">
      <c r="A119" s="213" t="s">
        <v>84</v>
      </c>
      <c r="B119" s="213"/>
      <c r="C119" s="213"/>
      <c r="D119" s="213"/>
      <c r="E119" s="213"/>
      <c r="F119" s="213"/>
      <c r="G119" s="11">
        <v>111</v>
      </c>
      <c r="H119" s="18">
        <v>0</v>
      </c>
      <c r="I119" s="18">
        <v>0</v>
      </c>
    </row>
    <row r="120" spans="1:9" ht="12.75" customHeight="1" x14ac:dyDescent="0.25">
      <c r="A120" s="213" t="s">
        <v>85</v>
      </c>
      <c r="B120" s="213"/>
      <c r="C120" s="213"/>
      <c r="D120" s="213"/>
      <c r="E120" s="213"/>
      <c r="F120" s="213"/>
      <c r="G120" s="11">
        <v>112</v>
      </c>
      <c r="H120" s="18">
        <v>0</v>
      </c>
      <c r="I120" s="18">
        <v>0</v>
      </c>
    </row>
    <row r="121" spans="1:9" ht="23.4" customHeight="1" x14ac:dyDescent="0.25">
      <c r="A121" s="213" t="s">
        <v>86</v>
      </c>
      <c r="B121" s="213"/>
      <c r="C121" s="213"/>
      <c r="D121" s="213"/>
      <c r="E121" s="213"/>
      <c r="F121" s="213"/>
      <c r="G121" s="11">
        <v>113</v>
      </c>
      <c r="H121" s="18">
        <v>0</v>
      </c>
      <c r="I121" s="18">
        <v>0</v>
      </c>
    </row>
    <row r="122" spans="1:9" ht="12.75" customHeight="1" x14ac:dyDescent="0.25">
      <c r="A122" s="213" t="s">
        <v>87</v>
      </c>
      <c r="B122" s="213"/>
      <c r="C122" s="213"/>
      <c r="D122" s="213"/>
      <c r="E122" s="213"/>
      <c r="F122" s="213"/>
      <c r="G122" s="11">
        <v>114</v>
      </c>
      <c r="H122" s="18">
        <v>0</v>
      </c>
      <c r="I122" s="18">
        <v>0</v>
      </c>
    </row>
    <row r="123" spans="1:9" ht="12.75" customHeight="1" x14ac:dyDescent="0.25">
      <c r="A123" s="213" t="s">
        <v>88</v>
      </c>
      <c r="B123" s="213"/>
      <c r="C123" s="213"/>
      <c r="D123" s="213"/>
      <c r="E123" s="213"/>
      <c r="F123" s="213"/>
      <c r="G123" s="11">
        <v>115</v>
      </c>
      <c r="H123" s="18">
        <v>0</v>
      </c>
      <c r="I123" s="18">
        <v>28484</v>
      </c>
    </row>
    <row r="124" spans="1:9" ht="12.75" customHeight="1" x14ac:dyDescent="0.25">
      <c r="A124" s="213" t="s">
        <v>89</v>
      </c>
      <c r="B124" s="213"/>
      <c r="C124" s="213"/>
      <c r="D124" s="213"/>
      <c r="E124" s="213"/>
      <c r="F124" s="213"/>
      <c r="G124" s="11">
        <v>116</v>
      </c>
      <c r="H124" s="18">
        <v>55847</v>
      </c>
      <c r="I124" s="18">
        <v>261422</v>
      </c>
    </row>
    <row r="125" spans="1:9" ht="12.75" customHeight="1" x14ac:dyDescent="0.25">
      <c r="A125" s="213" t="s">
        <v>90</v>
      </c>
      <c r="B125" s="213"/>
      <c r="C125" s="213"/>
      <c r="D125" s="213"/>
      <c r="E125" s="213"/>
      <c r="F125" s="213"/>
      <c r="G125" s="11">
        <v>117</v>
      </c>
      <c r="H125" s="18">
        <v>1660351</v>
      </c>
      <c r="I125" s="18">
        <v>1910907</v>
      </c>
    </row>
    <row r="126" spans="1:9" x14ac:dyDescent="0.25">
      <c r="A126" s="213" t="s">
        <v>91</v>
      </c>
      <c r="B126" s="213"/>
      <c r="C126" s="213"/>
      <c r="D126" s="213"/>
      <c r="E126" s="213"/>
      <c r="F126" s="213"/>
      <c r="G126" s="11">
        <v>118</v>
      </c>
      <c r="H126" s="18">
        <v>0</v>
      </c>
      <c r="I126" s="18">
        <v>0</v>
      </c>
    </row>
    <row r="127" spans="1:9" x14ac:dyDescent="0.25">
      <c r="A127" s="213" t="s">
        <v>94</v>
      </c>
      <c r="B127" s="213"/>
      <c r="C127" s="213"/>
      <c r="D127" s="213"/>
      <c r="E127" s="213"/>
      <c r="F127" s="213"/>
      <c r="G127" s="11">
        <v>119</v>
      </c>
      <c r="H127" s="18">
        <v>244524</v>
      </c>
      <c r="I127" s="18">
        <v>348564</v>
      </c>
    </row>
    <row r="128" spans="1:9" x14ac:dyDescent="0.25">
      <c r="A128" s="213" t="s">
        <v>95</v>
      </c>
      <c r="B128" s="213"/>
      <c r="C128" s="213"/>
      <c r="D128" s="213"/>
      <c r="E128" s="213"/>
      <c r="F128" s="213"/>
      <c r="G128" s="11">
        <v>120</v>
      </c>
      <c r="H128" s="18">
        <v>10687</v>
      </c>
      <c r="I128" s="18">
        <v>13965</v>
      </c>
    </row>
    <row r="129" spans="1:9" x14ac:dyDescent="0.25">
      <c r="A129" s="213" t="s">
        <v>96</v>
      </c>
      <c r="B129" s="213"/>
      <c r="C129" s="213"/>
      <c r="D129" s="213"/>
      <c r="E129" s="213"/>
      <c r="F129" s="213"/>
      <c r="G129" s="11">
        <v>121</v>
      </c>
      <c r="H129" s="18">
        <v>0</v>
      </c>
      <c r="I129" s="18">
        <v>0</v>
      </c>
    </row>
    <row r="130" spans="1:9" x14ac:dyDescent="0.25">
      <c r="A130" s="213" t="s">
        <v>97</v>
      </c>
      <c r="B130" s="213"/>
      <c r="C130" s="213"/>
      <c r="D130" s="213"/>
      <c r="E130" s="213"/>
      <c r="F130" s="213"/>
      <c r="G130" s="11">
        <v>122</v>
      </c>
      <c r="H130" s="18">
        <v>0</v>
      </c>
      <c r="I130" s="18">
        <v>0</v>
      </c>
    </row>
    <row r="131" spans="1:9" x14ac:dyDescent="0.25">
      <c r="A131" s="213" t="s">
        <v>98</v>
      </c>
      <c r="B131" s="213"/>
      <c r="C131" s="213"/>
      <c r="D131" s="213"/>
      <c r="E131" s="213"/>
      <c r="F131" s="213"/>
      <c r="G131" s="11">
        <v>123</v>
      </c>
      <c r="H131" s="18">
        <v>3133</v>
      </c>
      <c r="I131" s="18">
        <v>3133</v>
      </c>
    </row>
    <row r="132" spans="1:9" ht="22.2" customHeight="1" x14ac:dyDescent="0.25">
      <c r="A132" s="214" t="s">
        <v>99</v>
      </c>
      <c r="B132" s="214"/>
      <c r="C132" s="214"/>
      <c r="D132" s="214"/>
      <c r="E132" s="214"/>
      <c r="F132" s="214"/>
      <c r="G132" s="11">
        <v>124</v>
      </c>
      <c r="H132" s="18">
        <v>930</v>
      </c>
      <c r="I132" s="18">
        <v>0</v>
      </c>
    </row>
    <row r="133" spans="1:9" ht="12.75" customHeight="1" x14ac:dyDescent="0.25">
      <c r="A133" s="215" t="s">
        <v>356</v>
      </c>
      <c r="B133" s="215"/>
      <c r="C133" s="215"/>
      <c r="D133" s="215"/>
      <c r="E133" s="215"/>
      <c r="F133" s="215"/>
      <c r="G133" s="12">
        <v>125</v>
      </c>
      <c r="H133" s="120">
        <f>H75+H98+H105+H117+H132</f>
        <v>48008178</v>
      </c>
      <c r="I133" s="120">
        <f>I75+I98+I105+I117+I132</f>
        <v>59899519</v>
      </c>
    </row>
    <row r="134" spans="1:9" x14ac:dyDescent="0.25">
      <c r="A134" s="214" t="s">
        <v>100</v>
      </c>
      <c r="B134" s="214"/>
      <c r="C134" s="214"/>
      <c r="D134" s="214"/>
      <c r="E134" s="214"/>
      <c r="F134" s="21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55118110236220474" right="0.55118110236220474" top="0.59055118110236227" bottom="0.59055118110236227"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90" zoomScaleSheetLayoutView="100" workbookViewId="0">
      <pane ySplit="7" topLeftCell="A8" activePane="bottomLeft" state="frozen"/>
      <selection pane="bottomLeft" activeCell="H86" sqref="H86:K86"/>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50" t="s">
        <v>102</v>
      </c>
      <c r="B1" s="251"/>
      <c r="C1" s="251"/>
      <c r="D1" s="251"/>
      <c r="E1" s="251"/>
      <c r="F1" s="251"/>
      <c r="G1" s="251"/>
      <c r="H1" s="251"/>
      <c r="I1" s="251"/>
    </row>
    <row r="2" spans="1:11" x14ac:dyDescent="0.25">
      <c r="A2" s="252" t="s">
        <v>559</v>
      </c>
      <c r="B2" s="253"/>
      <c r="C2" s="253"/>
      <c r="D2" s="253"/>
      <c r="E2" s="253"/>
      <c r="F2" s="253"/>
      <c r="G2" s="253"/>
      <c r="H2" s="253"/>
      <c r="I2" s="253"/>
    </row>
    <row r="3" spans="1:11" x14ac:dyDescent="0.25">
      <c r="A3" s="254" t="s">
        <v>446</v>
      </c>
      <c r="B3" s="255"/>
      <c r="C3" s="255"/>
      <c r="D3" s="255"/>
      <c r="E3" s="255"/>
      <c r="F3" s="255"/>
      <c r="G3" s="255"/>
      <c r="H3" s="255"/>
      <c r="I3" s="255"/>
      <c r="J3" s="256"/>
      <c r="K3" s="256"/>
    </row>
    <row r="4" spans="1:11" x14ac:dyDescent="0.25">
      <c r="A4" s="257" t="s">
        <v>553</v>
      </c>
      <c r="B4" s="258"/>
      <c r="C4" s="258"/>
      <c r="D4" s="258"/>
      <c r="E4" s="258"/>
      <c r="F4" s="258"/>
      <c r="G4" s="258"/>
      <c r="H4" s="258"/>
      <c r="I4" s="258"/>
      <c r="J4" s="259"/>
      <c r="K4" s="259"/>
    </row>
    <row r="5" spans="1:11" ht="22.2" customHeight="1" x14ac:dyDescent="0.25">
      <c r="A5" s="260" t="s">
        <v>2</v>
      </c>
      <c r="B5" s="261"/>
      <c r="C5" s="261"/>
      <c r="D5" s="261"/>
      <c r="E5" s="261"/>
      <c r="F5" s="261"/>
      <c r="G5" s="260" t="s">
        <v>103</v>
      </c>
      <c r="H5" s="262" t="s">
        <v>301</v>
      </c>
      <c r="I5" s="263"/>
      <c r="J5" s="262" t="s">
        <v>279</v>
      </c>
      <c r="K5" s="263"/>
    </row>
    <row r="6" spans="1:11" x14ac:dyDescent="0.25">
      <c r="A6" s="261"/>
      <c r="B6" s="261"/>
      <c r="C6" s="261"/>
      <c r="D6" s="261"/>
      <c r="E6" s="261"/>
      <c r="F6" s="261"/>
      <c r="G6" s="261"/>
      <c r="H6" s="50" t="s">
        <v>294</v>
      </c>
      <c r="I6" s="50" t="s">
        <v>295</v>
      </c>
      <c r="J6" s="50" t="s">
        <v>294</v>
      </c>
      <c r="K6" s="50" t="s">
        <v>295</v>
      </c>
    </row>
    <row r="7" spans="1:11" x14ac:dyDescent="0.25">
      <c r="A7" s="248">
        <v>1</v>
      </c>
      <c r="B7" s="249"/>
      <c r="C7" s="249"/>
      <c r="D7" s="249"/>
      <c r="E7" s="249"/>
      <c r="F7" s="249"/>
      <c r="G7" s="51">
        <v>2</v>
      </c>
      <c r="H7" s="50">
        <v>3</v>
      </c>
      <c r="I7" s="50">
        <v>4</v>
      </c>
      <c r="J7" s="50">
        <v>5</v>
      </c>
      <c r="K7" s="50">
        <v>6</v>
      </c>
    </row>
    <row r="8" spans="1:11" ht="12.75" customHeight="1" x14ac:dyDescent="0.25">
      <c r="A8" s="244" t="s">
        <v>357</v>
      </c>
      <c r="B8" s="244"/>
      <c r="C8" s="244"/>
      <c r="D8" s="244"/>
      <c r="E8" s="244"/>
      <c r="F8" s="244"/>
      <c r="G8" s="12">
        <v>1</v>
      </c>
      <c r="H8" s="52">
        <f>SUM(H9:H13)</f>
        <v>6598932</v>
      </c>
      <c r="I8" s="52">
        <f>SUM(I9:I13)</f>
        <v>88445</v>
      </c>
      <c r="J8" s="52">
        <f>SUM(J9:J13)</f>
        <v>9941038</v>
      </c>
      <c r="K8" s="52">
        <f>SUM(K9:K13)</f>
        <v>80069</v>
      </c>
    </row>
    <row r="9" spans="1:11" ht="12.75" customHeight="1" x14ac:dyDescent="0.25">
      <c r="A9" s="213" t="s">
        <v>115</v>
      </c>
      <c r="B9" s="213"/>
      <c r="C9" s="213"/>
      <c r="D9" s="213"/>
      <c r="E9" s="213"/>
      <c r="F9" s="213"/>
      <c r="G9" s="11">
        <v>2</v>
      </c>
      <c r="H9" s="53">
        <v>0</v>
      </c>
      <c r="I9" s="53">
        <v>0</v>
      </c>
      <c r="J9" s="53">
        <v>0</v>
      </c>
      <c r="K9" s="53">
        <v>0</v>
      </c>
    </row>
    <row r="10" spans="1:11" ht="12.75" customHeight="1" x14ac:dyDescent="0.25">
      <c r="A10" s="213" t="s">
        <v>116</v>
      </c>
      <c r="B10" s="213"/>
      <c r="C10" s="213"/>
      <c r="D10" s="213"/>
      <c r="E10" s="213"/>
      <c r="F10" s="213"/>
      <c r="G10" s="11">
        <v>3</v>
      </c>
      <c r="H10" s="53">
        <v>6564925</v>
      </c>
      <c r="I10" s="53">
        <v>84688</v>
      </c>
      <c r="J10" s="53">
        <v>9831841</v>
      </c>
      <c r="K10" s="53">
        <v>39242</v>
      </c>
    </row>
    <row r="11" spans="1:11" ht="12.75" customHeight="1" x14ac:dyDescent="0.25">
      <c r="A11" s="213" t="s">
        <v>117</v>
      </c>
      <c r="B11" s="213"/>
      <c r="C11" s="213"/>
      <c r="D11" s="213"/>
      <c r="E11" s="213"/>
      <c r="F11" s="213"/>
      <c r="G11" s="11">
        <v>4</v>
      </c>
      <c r="H11" s="53">
        <v>7505</v>
      </c>
      <c r="I11" s="53">
        <v>2596</v>
      </c>
      <c r="J11" s="53">
        <v>10378</v>
      </c>
      <c r="K11" s="53">
        <v>2595</v>
      </c>
    </row>
    <row r="12" spans="1:11" ht="12.75" customHeight="1" x14ac:dyDescent="0.25">
      <c r="A12" s="213" t="s">
        <v>118</v>
      </c>
      <c r="B12" s="213"/>
      <c r="C12" s="213"/>
      <c r="D12" s="213"/>
      <c r="E12" s="213"/>
      <c r="F12" s="213"/>
      <c r="G12" s="11">
        <v>5</v>
      </c>
      <c r="H12" s="53">
        <v>0</v>
      </c>
      <c r="I12" s="53">
        <v>0</v>
      </c>
      <c r="J12" s="53">
        <v>0</v>
      </c>
      <c r="K12" s="53">
        <v>0</v>
      </c>
    </row>
    <row r="13" spans="1:11" ht="12.75" customHeight="1" x14ac:dyDescent="0.25">
      <c r="A13" s="213" t="s">
        <v>119</v>
      </c>
      <c r="B13" s="213"/>
      <c r="C13" s="213"/>
      <c r="D13" s="213"/>
      <c r="E13" s="213"/>
      <c r="F13" s="213"/>
      <c r="G13" s="11">
        <v>6</v>
      </c>
      <c r="H13" s="53">
        <v>26502</v>
      </c>
      <c r="I13" s="53">
        <v>1161</v>
      </c>
      <c r="J13" s="53">
        <v>98819</v>
      </c>
      <c r="K13" s="53">
        <v>38232</v>
      </c>
    </row>
    <row r="14" spans="1:11" ht="12.75" customHeight="1" x14ac:dyDescent="0.25">
      <c r="A14" s="244" t="s">
        <v>358</v>
      </c>
      <c r="B14" s="244"/>
      <c r="C14" s="244"/>
      <c r="D14" s="244"/>
      <c r="E14" s="244"/>
      <c r="F14" s="244"/>
      <c r="G14" s="12">
        <v>7</v>
      </c>
      <c r="H14" s="52">
        <f>H15+H16+H20+H24+H25+H26+H29+H36</f>
        <v>8171655</v>
      </c>
      <c r="I14" s="52">
        <f>I15+I16+I20+I24+I25+I26+I29+I36</f>
        <v>1686788</v>
      </c>
      <c r="J14" s="52">
        <f>J15+J16+J20+J24+J25+J26+J29+J36</f>
        <v>11035356</v>
      </c>
      <c r="K14" s="52">
        <f>K15+K16+K20+K24+K25+K26+K29+K36</f>
        <v>1933603</v>
      </c>
    </row>
    <row r="15" spans="1:11" ht="12.75" customHeight="1" x14ac:dyDescent="0.25">
      <c r="A15" s="213" t="s">
        <v>104</v>
      </c>
      <c r="B15" s="213"/>
      <c r="C15" s="213"/>
      <c r="D15" s="213"/>
      <c r="E15" s="213"/>
      <c r="F15" s="213"/>
      <c r="G15" s="11">
        <v>8</v>
      </c>
      <c r="H15" s="53">
        <v>0</v>
      </c>
      <c r="I15" s="53">
        <v>0</v>
      </c>
      <c r="J15" s="53">
        <v>0</v>
      </c>
      <c r="K15" s="53">
        <v>0</v>
      </c>
    </row>
    <row r="16" spans="1:11" ht="12.75" customHeight="1" x14ac:dyDescent="0.25">
      <c r="A16" s="217" t="s">
        <v>438</v>
      </c>
      <c r="B16" s="217"/>
      <c r="C16" s="217"/>
      <c r="D16" s="217"/>
      <c r="E16" s="217"/>
      <c r="F16" s="217"/>
      <c r="G16" s="12">
        <v>9</v>
      </c>
      <c r="H16" s="52">
        <f>SUM(H17:H19)</f>
        <v>3528442</v>
      </c>
      <c r="I16" s="52">
        <f>SUM(I17:I19)</f>
        <v>347700</v>
      </c>
      <c r="J16" s="52">
        <f>SUM(J17:J19)</f>
        <v>4467853</v>
      </c>
      <c r="K16" s="52">
        <f>SUM(K17:K19)</f>
        <v>331292</v>
      </c>
    </row>
    <row r="17" spans="1:11" ht="12.75" customHeight="1" x14ac:dyDescent="0.25">
      <c r="A17" s="247" t="s">
        <v>120</v>
      </c>
      <c r="B17" s="247"/>
      <c r="C17" s="247"/>
      <c r="D17" s="247"/>
      <c r="E17" s="247"/>
      <c r="F17" s="247"/>
      <c r="G17" s="11">
        <v>10</v>
      </c>
      <c r="H17" s="53">
        <v>1992099</v>
      </c>
      <c r="I17" s="53">
        <v>159987</v>
      </c>
      <c r="J17" s="53">
        <v>2127037</v>
      </c>
      <c r="K17" s="53">
        <v>15475</v>
      </c>
    </row>
    <row r="18" spans="1:11" ht="12.75" customHeight="1" x14ac:dyDescent="0.25">
      <c r="A18" s="247" t="s">
        <v>121</v>
      </c>
      <c r="B18" s="247"/>
      <c r="C18" s="247"/>
      <c r="D18" s="247"/>
      <c r="E18" s="247"/>
      <c r="F18" s="247"/>
      <c r="G18" s="11">
        <v>11</v>
      </c>
      <c r="H18" s="53">
        <v>18319</v>
      </c>
      <c r="I18" s="53">
        <v>76</v>
      </c>
      <c r="J18" s="53">
        <v>21873</v>
      </c>
      <c r="K18" s="53">
        <v>64</v>
      </c>
    </row>
    <row r="19" spans="1:11" ht="12.75" customHeight="1" x14ac:dyDescent="0.25">
      <c r="A19" s="247" t="s">
        <v>122</v>
      </c>
      <c r="B19" s="247"/>
      <c r="C19" s="247"/>
      <c r="D19" s="247"/>
      <c r="E19" s="247"/>
      <c r="F19" s="247"/>
      <c r="G19" s="11">
        <v>12</v>
      </c>
      <c r="H19" s="53">
        <v>1518024</v>
      </c>
      <c r="I19" s="53">
        <v>187637</v>
      </c>
      <c r="J19" s="53">
        <v>2318943</v>
      </c>
      <c r="K19" s="53">
        <v>315753</v>
      </c>
    </row>
    <row r="20" spans="1:11" ht="12.75" customHeight="1" x14ac:dyDescent="0.25">
      <c r="A20" s="217" t="s">
        <v>439</v>
      </c>
      <c r="B20" s="217"/>
      <c r="C20" s="217"/>
      <c r="D20" s="217"/>
      <c r="E20" s="217"/>
      <c r="F20" s="217"/>
      <c r="G20" s="12">
        <v>13</v>
      </c>
      <c r="H20" s="52">
        <f>SUM(H21:H23)</f>
        <v>2293283</v>
      </c>
      <c r="I20" s="52">
        <f>SUM(I21:I23)</f>
        <v>503366</v>
      </c>
      <c r="J20" s="52">
        <f>SUM(J21:J23)</f>
        <v>2757755</v>
      </c>
      <c r="K20" s="52">
        <f>SUM(K21:K23)</f>
        <v>457441</v>
      </c>
    </row>
    <row r="21" spans="1:11" ht="12.75" customHeight="1" x14ac:dyDescent="0.25">
      <c r="A21" s="247" t="s">
        <v>105</v>
      </c>
      <c r="B21" s="247"/>
      <c r="C21" s="247"/>
      <c r="D21" s="247"/>
      <c r="E21" s="247"/>
      <c r="F21" s="247"/>
      <c r="G21" s="11">
        <v>14</v>
      </c>
      <c r="H21" s="53">
        <v>1401362</v>
      </c>
      <c r="I21" s="53">
        <v>311181</v>
      </c>
      <c r="J21" s="53">
        <v>1672225</v>
      </c>
      <c r="K21" s="53">
        <v>289867</v>
      </c>
    </row>
    <row r="22" spans="1:11" ht="12.75" customHeight="1" x14ac:dyDescent="0.25">
      <c r="A22" s="247" t="s">
        <v>106</v>
      </c>
      <c r="B22" s="247"/>
      <c r="C22" s="247"/>
      <c r="D22" s="247"/>
      <c r="E22" s="247"/>
      <c r="F22" s="247"/>
      <c r="G22" s="11">
        <v>15</v>
      </c>
      <c r="H22" s="53">
        <v>573617</v>
      </c>
      <c r="I22" s="53">
        <v>120796</v>
      </c>
      <c r="J22" s="53">
        <v>695578</v>
      </c>
      <c r="K22" s="53">
        <v>105936</v>
      </c>
    </row>
    <row r="23" spans="1:11" ht="12.75" customHeight="1" x14ac:dyDescent="0.25">
      <c r="A23" s="247" t="s">
        <v>107</v>
      </c>
      <c r="B23" s="247"/>
      <c r="C23" s="247"/>
      <c r="D23" s="247"/>
      <c r="E23" s="247"/>
      <c r="F23" s="247"/>
      <c r="G23" s="11">
        <v>16</v>
      </c>
      <c r="H23" s="53">
        <v>318304</v>
      </c>
      <c r="I23" s="53">
        <v>71389</v>
      </c>
      <c r="J23" s="53">
        <v>389952</v>
      </c>
      <c r="K23" s="53">
        <v>61638</v>
      </c>
    </row>
    <row r="24" spans="1:11" ht="12.75" customHeight="1" x14ac:dyDescent="0.25">
      <c r="A24" s="213" t="s">
        <v>108</v>
      </c>
      <c r="B24" s="213"/>
      <c r="C24" s="213"/>
      <c r="D24" s="213"/>
      <c r="E24" s="213"/>
      <c r="F24" s="213"/>
      <c r="G24" s="11">
        <v>17</v>
      </c>
      <c r="H24" s="53">
        <v>1336460</v>
      </c>
      <c r="I24" s="53">
        <v>554133</v>
      </c>
      <c r="J24" s="53">
        <v>2253959</v>
      </c>
      <c r="K24" s="53">
        <v>703150</v>
      </c>
    </row>
    <row r="25" spans="1:11" ht="12.75" customHeight="1" x14ac:dyDescent="0.25">
      <c r="A25" s="213" t="s">
        <v>109</v>
      </c>
      <c r="B25" s="213"/>
      <c r="C25" s="213"/>
      <c r="D25" s="213"/>
      <c r="E25" s="213"/>
      <c r="F25" s="213"/>
      <c r="G25" s="11">
        <v>18</v>
      </c>
      <c r="H25" s="53">
        <v>908651</v>
      </c>
      <c r="I25" s="53">
        <v>269259</v>
      </c>
      <c r="J25" s="53">
        <v>1477439</v>
      </c>
      <c r="K25" s="53">
        <v>383319</v>
      </c>
    </row>
    <row r="26" spans="1:11" ht="12.75" customHeight="1" x14ac:dyDescent="0.25">
      <c r="A26" s="217" t="s">
        <v>440</v>
      </c>
      <c r="B26" s="217"/>
      <c r="C26" s="217"/>
      <c r="D26" s="217"/>
      <c r="E26" s="217"/>
      <c r="F26" s="217"/>
      <c r="G26" s="12">
        <v>19</v>
      </c>
      <c r="H26" s="52">
        <f>H27+H28</f>
        <v>0</v>
      </c>
      <c r="I26" s="52">
        <f>I27+I28</f>
        <v>0</v>
      </c>
      <c r="J26" s="52">
        <f>J27+J28</f>
        <v>0</v>
      </c>
      <c r="K26" s="52">
        <f>K27+K28</f>
        <v>0</v>
      </c>
    </row>
    <row r="27" spans="1:11" ht="12.75" customHeight="1" x14ac:dyDescent="0.25">
      <c r="A27" s="247" t="s">
        <v>123</v>
      </c>
      <c r="B27" s="247"/>
      <c r="C27" s="247"/>
      <c r="D27" s="247"/>
      <c r="E27" s="247"/>
      <c r="F27" s="247"/>
      <c r="G27" s="11">
        <v>20</v>
      </c>
      <c r="H27" s="53">
        <v>0</v>
      </c>
      <c r="I27" s="53">
        <v>0</v>
      </c>
      <c r="J27" s="53">
        <v>0</v>
      </c>
      <c r="K27" s="53">
        <v>0</v>
      </c>
    </row>
    <row r="28" spans="1:11" ht="12.75" customHeight="1" x14ac:dyDescent="0.25">
      <c r="A28" s="247" t="s">
        <v>124</v>
      </c>
      <c r="B28" s="247"/>
      <c r="C28" s="247"/>
      <c r="D28" s="247"/>
      <c r="E28" s="247"/>
      <c r="F28" s="247"/>
      <c r="G28" s="11">
        <v>21</v>
      </c>
      <c r="H28" s="53">
        <v>0</v>
      </c>
      <c r="I28" s="53">
        <v>0</v>
      </c>
      <c r="J28" s="53">
        <v>0</v>
      </c>
      <c r="K28" s="53">
        <v>0</v>
      </c>
    </row>
    <row r="29" spans="1:11" ht="12.75" customHeight="1" x14ac:dyDescent="0.25">
      <c r="A29" s="217" t="s">
        <v>441</v>
      </c>
      <c r="B29" s="217"/>
      <c r="C29" s="217"/>
      <c r="D29" s="217"/>
      <c r="E29" s="217"/>
      <c r="F29" s="217"/>
      <c r="G29" s="12">
        <v>22</v>
      </c>
      <c r="H29" s="52">
        <f>SUM(H30:H35)</f>
        <v>0</v>
      </c>
      <c r="I29" s="52">
        <f>SUM(I30:I35)</f>
        <v>0</v>
      </c>
      <c r="J29" s="52">
        <f>SUM(J30:J35)</f>
        <v>0</v>
      </c>
      <c r="K29" s="52">
        <f>SUM(K30:K35)</f>
        <v>0</v>
      </c>
    </row>
    <row r="30" spans="1:11" ht="12.75" customHeight="1" x14ac:dyDescent="0.25">
      <c r="A30" s="247" t="s">
        <v>125</v>
      </c>
      <c r="B30" s="247"/>
      <c r="C30" s="247"/>
      <c r="D30" s="247"/>
      <c r="E30" s="247"/>
      <c r="F30" s="247"/>
      <c r="G30" s="11">
        <v>23</v>
      </c>
      <c r="H30" s="53">
        <v>0</v>
      </c>
      <c r="I30" s="53">
        <v>0</v>
      </c>
      <c r="J30" s="53">
        <v>0</v>
      </c>
      <c r="K30" s="53">
        <v>0</v>
      </c>
    </row>
    <row r="31" spans="1:11" ht="12.75" customHeight="1" x14ac:dyDescent="0.25">
      <c r="A31" s="247" t="s">
        <v>126</v>
      </c>
      <c r="B31" s="247"/>
      <c r="C31" s="247"/>
      <c r="D31" s="247"/>
      <c r="E31" s="247"/>
      <c r="F31" s="247"/>
      <c r="G31" s="11">
        <v>24</v>
      </c>
      <c r="H31" s="53">
        <v>0</v>
      </c>
      <c r="I31" s="53">
        <v>0</v>
      </c>
      <c r="J31" s="53">
        <v>0</v>
      </c>
      <c r="K31" s="53">
        <v>0</v>
      </c>
    </row>
    <row r="32" spans="1:11" ht="12.75" customHeight="1" x14ac:dyDescent="0.25">
      <c r="A32" s="247" t="s">
        <v>127</v>
      </c>
      <c r="B32" s="247"/>
      <c r="C32" s="247"/>
      <c r="D32" s="247"/>
      <c r="E32" s="247"/>
      <c r="F32" s="247"/>
      <c r="G32" s="11">
        <v>25</v>
      </c>
      <c r="H32" s="53">
        <v>0</v>
      </c>
      <c r="I32" s="53">
        <v>0</v>
      </c>
      <c r="J32" s="53">
        <v>0</v>
      </c>
      <c r="K32" s="53">
        <v>0</v>
      </c>
    </row>
    <row r="33" spans="1:11" ht="12.75" customHeight="1" x14ac:dyDescent="0.25">
      <c r="A33" s="247" t="s">
        <v>128</v>
      </c>
      <c r="B33" s="247"/>
      <c r="C33" s="247"/>
      <c r="D33" s="247"/>
      <c r="E33" s="247"/>
      <c r="F33" s="247"/>
      <c r="G33" s="11">
        <v>26</v>
      </c>
      <c r="H33" s="53">
        <v>0</v>
      </c>
      <c r="I33" s="53">
        <v>0</v>
      </c>
      <c r="J33" s="53">
        <v>0</v>
      </c>
      <c r="K33" s="53">
        <v>0</v>
      </c>
    </row>
    <row r="34" spans="1:11" ht="12.75" customHeight="1" x14ac:dyDescent="0.25">
      <c r="A34" s="247" t="s">
        <v>129</v>
      </c>
      <c r="B34" s="247"/>
      <c r="C34" s="247"/>
      <c r="D34" s="247"/>
      <c r="E34" s="247"/>
      <c r="F34" s="247"/>
      <c r="G34" s="11">
        <v>27</v>
      </c>
      <c r="H34" s="53">
        <v>0</v>
      </c>
      <c r="I34" s="53">
        <v>0</v>
      </c>
      <c r="J34" s="53">
        <v>0</v>
      </c>
      <c r="K34" s="53">
        <v>0</v>
      </c>
    </row>
    <row r="35" spans="1:11" ht="12.75" customHeight="1" x14ac:dyDescent="0.25">
      <c r="A35" s="247" t="s">
        <v>130</v>
      </c>
      <c r="B35" s="247"/>
      <c r="C35" s="247"/>
      <c r="D35" s="247"/>
      <c r="E35" s="247"/>
      <c r="F35" s="247"/>
      <c r="G35" s="11">
        <v>28</v>
      </c>
      <c r="H35" s="53">
        <v>0</v>
      </c>
      <c r="I35" s="53">
        <v>0</v>
      </c>
      <c r="J35" s="53">
        <v>0</v>
      </c>
      <c r="K35" s="53">
        <v>0</v>
      </c>
    </row>
    <row r="36" spans="1:11" ht="12.75" customHeight="1" x14ac:dyDescent="0.25">
      <c r="A36" s="213" t="s">
        <v>110</v>
      </c>
      <c r="B36" s="213"/>
      <c r="C36" s="213"/>
      <c r="D36" s="213"/>
      <c r="E36" s="213"/>
      <c r="F36" s="213"/>
      <c r="G36" s="11">
        <v>29</v>
      </c>
      <c r="H36" s="53">
        <v>104819</v>
      </c>
      <c r="I36" s="53">
        <v>12330</v>
      </c>
      <c r="J36" s="53">
        <v>78350</v>
      </c>
      <c r="K36" s="53">
        <v>58401</v>
      </c>
    </row>
    <row r="37" spans="1:11" ht="12.75" customHeight="1" x14ac:dyDescent="0.25">
      <c r="A37" s="244" t="s">
        <v>359</v>
      </c>
      <c r="B37" s="244"/>
      <c r="C37" s="244"/>
      <c r="D37" s="244"/>
      <c r="E37" s="244"/>
      <c r="F37" s="244"/>
      <c r="G37" s="12">
        <v>30</v>
      </c>
      <c r="H37" s="52">
        <f>SUM(H38:H47)</f>
        <v>359698</v>
      </c>
      <c r="I37" s="52">
        <f>SUM(I38:I47)</f>
        <v>359006</v>
      </c>
      <c r="J37" s="52">
        <f>SUM(J38:J47)</f>
        <v>52078</v>
      </c>
      <c r="K37" s="52">
        <f>SUM(K38:K47)</f>
        <v>51849</v>
      </c>
    </row>
    <row r="38" spans="1:11" ht="12.75" customHeight="1" x14ac:dyDescent="0.25">
      <c r="A38" s="213" t="s">
        <v>131</v>
      </c>
      <c r="B38" s="213"/>
      <c r="C38" s="213"/>
      <c r="D38" s="213"/>
      <c r="E38" s="213"/>
      <c r="F38" s="213"/>
      <c r="G38" s="11">
        <v>31</v>
      </c>
      <c r="H38" s="53">
        <v>0</v>
      </c>
      <c r="I38" s="53">
        <v>0</v>
      </c>
      <c r="J38" s="53">
        <v>0</v>
      </c>
      <c r="K38" s="53">
        <v>0</v>
      </c>
    </row>
    <row r="39" spans="1:11" ht="25.2" customHeight="1" x14ac:dyDescent="0.25">
      <c r="A39" s="213" t="s">
        <v>132</v>
      </c>
      <c r="B39" s="213"/>
      <c r="C39" s="213"/>
      <c r="D39" s="213"/>
      <c r="E39" s="213"/>
      <c r="F39" s="213"/>
      <c r="G39" s="11">
        <v>32</v>
      </c>
      <c r="H39" s="53">
        <v>0</v>
      </c>
      <c r="I39" s="53">
        <v>0</v>
      </c>
      <c r="J39" s="53">
        <v>0</v>
      </c>
      <c r="K39" s="53">
        <v>0</v>
      </c>
    </row>
    <row r="40" spans="1:11" ht="25.2" customHeight="1" x14ac:dyDescent="0.25">
      <c r="A40" s="213" t="s">
        <v>133</v>
      </c>
      <c r="B40" s="213"/>
      <c r="C40" s="213"/>
      <c r="D40" s="213"/>
      <c r="E40" s="213"/>
      <c r="F40" s="213"/>
      <c r="G40" s="11">
        <v>33</v>
      </c>
      <c r="H40" s="53">
        <v>0</v>
      </c>
      <c r="I40" s="53">
        <v>0</v>
      </c>
      <c r="J40" s="53">
        <v>0</v>
      </c>
      <c r="K40" s="53">
        <v>0</v>
      </c>
    </row>
    <row r="41" spans="1:11" ht="25.2" customHeight="1" x14ac:dyDescent="0.25">
      <c r="A41" s="213" t="s">
        <v>134</v>
      </c>
      <c r="B41" s="213"/>
      <c r="C41" s="213"/>
      <c r="D41" s="213"/>
      <c r="E41" s="213"/>
      <c r="F41" s="213"/>
      <c r="G41" s="11">
        <v>34</v>
      </c>
      <c r="H41" s="53">
        <v>0</v>
      </c>
      <c r="I41" s="53">
        <v>0</v>
      </c>
      <c r="J41" s="53">
        <v>0</v>
      </c>
      <c r="K41" s="53">
        <v>0</v>
      </c>
    </row>
    <row r="42" spans="1:11" ht="25.2" customHeight="1" x14ac:dyDescent="0.25">
      <c r="A42" s="213" t="s">
        <v>135</v>
      </c>
      <c r="B42" s="213"/>
      <c r="C42" s="213"/>
      <c r="D42" s="213"/>
      <c r="E42" s="213"/>
      <c r="F42" s="213"/>
      <c r="G42" s="11">
        <v>35</v>
      </c>
      <c r="H42" s="53">
        <v>0</v>
      </c>
      <c r="I42" s="53">
        <v>0</v>
      </c>
      <c r="J42" s="53">
        <v>0</v>
      </c>
      <c r="K42" s="53">
        <v>0</v>
      </c>
    </row>
    <row r="43" spans="1:11" ht="12.75" customHeight="1" x14ac:dyDescent="0.25">
      <c r="A43" s="213" t="s">
        <v>136</v>
      </c>
      <c r="B43" s="213"/>
      <c r="C43" s="213"/>
      <c r="D43" s="213"/>
      <c r="E43" s="213"/>
      <c r="F43" s="213"/>
      <c r="G43" s="11">
        <v>36</v>
      </c>
      <c r="H43" s="53">
        <v>0</v>
      </c>
      <c r="I43" s="53">
        <v>0</v>
      </c>
      <c r="J43" s="53">
        <v>0</v>
      </c>
      <c r="K43" s="53">
        <v>0</v>
      </c>
    </row>
    <row r="44" spans="1:11" ht="12.75" customHeight="1" x14ac:dyDescent="0.25">
      <c r="A44" s="213" t="s">
        <v>137</v>
      </c>
      <c r="B44" s="213"/>
      <c r="C44" s="213"/>
      <c r="D44" s="213"/>
      <c r="E44" s="213"/>
      <c r="F44" s="213"/>
      <c r="G44" s="11">
        <v>37</v>
      </c>
      <c r="H44" s="53">
        <v>422</v>
      </c>
      <c r="I44" s="53">
        <v>394</v>
      </c>
      <c r="J44" s="53">
        <v>210</v>
      </c>
      <c r="K44" s="53">
        <v>151</v>
      </c>
    </row>
    <row r="45" spans="1:11" ht="12.75" customHeight="1" x14ac:dyDescent="0.25">
      <c r="A45" s="213" t="s">
        <v>138</v>
      </c>
      <c r="B45" s="213"/>
      <c r="C45" s="213"/>
      <c r="D45" s="213"/>
      <c r="E45" s="213"/>
      <c r="F45" s="213"/>
      <c r="G45" s="11">
        <v>38</v>
      </c>
      <c r="H45" s="53">
        <v>15286</v>
      </c>
      <c r="I45" s="53">
        <v>14682</v>
      </c>
      <c r="J45" s="53">
        <v>1567</v>
      </c>
      <c r="K45" s="53">
        <v>1397</v>
      </c>
    </row>
    <row r="46" spans="1:11" ht="12.75" customHeight="1" x14ac:dyDescent="0.25">
      <c r="A46" s="213" t="s">
        <v>139</v>
      </c>
      <c r="B46" s="213"/>
      <c r="C46" s="213"/>
      <c r="D46" s="213"/>
      <c r="E46" s="213"/>
      <c r="F46" s="213"/>
      <c r="G46" s="11">
        <v>39</v>
      </c>
      <c r="H46" s="53">
        <v>0</v>
      </c>
      <c r="I46" s="53">
        <v>0</v>
      </c>
      <c r="J46" s="53">
        <v>0</v>
      </c>
      <c r="K46" s="53">
        <v>0</v>
      </c>
    </row>
    <row r="47" spans="1:11" ht="12.75" customHeight="1" x14ac:dyDescent="0.25">
      <c r="A47" s="213" t="s">
        <v>140</v>
      </c>
      <c r="B47" s="213"/>
      <c r="C47" s="213"/>
      <c r="D47" s="213"/>
      <c r="E47" s="213"/>
      <c r="F47" s="213"/>
      <c r="G47" s="11">
        <v>40</v>
      </c>
      <c r="H47" s="53">
        <v>343990</v>
      </c>
      <c r="I47" s="53">
        <v>343930</v>
      </c>
      <c r="J47" s="53">
        <v>50301</v>
      </c>
      <c r="K47" s="53">
        <v>50301</v>
      </c>
    </row>
    <row r="48" spans="1:11" ht="12.75" customHeight="1" x14ac:dyDescent="0.25">
      <c r="A48" s="244" t="s">
        <v>360</v>
      </c>
      <c r="B48" s="244"/>
      <c r="C48" s="244"/>
      <c r="D48" s="244"/>
      <c r="E48" s="244"/>
      <c r="F48" s="244"/>
      <c r="G48" s="12">
        <v>41</v>
      </c>
      <c r="H48" s="52">
        <f>SUM(H49:H55)</f>
        <v>9782</v>
      </c>
      <c r="I48" s="52">
        <f>SUM(I49:I55)</f>
        <v>10291</v>
      </c>
      <c r="J48" s="52">
        <f>SUM(J49:J55)</f>
        <v>378438</v>
      </c>
      <c r="K48" s="52">
        <f>SUM(K49:K55)</f>
        <v>330376</v>
      </c>
    </row>
    <row r="49" spans="1:11" ht="25.2" customHeight="1" x14ac:dyDescent="0.25">
      <c r="A49" s="213" t="s">
        <v>141</v>
      </c>
      <c r="B49" s="213"/>
      <c r="C49" s="213"/>
      <c r="D49" s="213"/>
      <c r="E49" s="213"/>
      <c r="F49" s="213"/>
      <c r="G49" s="11">
        <v>42</v>
      </c>
      <c r="H49" s="53">
        <v>0</v>
      </c>
      <c r="I49" s="53">
        <v>0</v>
      </c>
      <c r="J49" s="53">
        <v>0</v>
      </c>
      <c r="K49" s="53">
        <v>0</v>
      </c>
    </row>
    <row r="50" spans="1:11" ht="12.75" customHeight="1" x14ac:dyDescent="0.25">
      <c r="A50" s="237" t="s">
        <v>142</v>
      </c>
      <c r="B50" s="237"/>
      <c r="C50" s="237"/>
      <c r="D50" s="237"/>
      <c r="E50" s="237"/>
      <c r="F50" s="237"/>
      <c r="G50" s="11">
        <v>43</v>
      </c>
      <c r="H50" s="53">
        <v>0</v>
      </c>
      <c r="I50" s="53">
        <v>0</v>
      </c>
      <c r="J50" s="53">
        <v>0</v>
      </c>
      <c r="K50" s="53">
        <v>0</v>
      </c>
    </row>
    <row r="51" spans="1:11" ht="12.75" customHeight="1" x14ac:dyDescent="0.25">
      <c r="A51" s="237" t="s">
        <v>143</v>
      </c>
      <c r="B51" s="237"/>
      <c r="C51" s="237"/>
      <c r="D51" s="237"/>
      <c r="E51" s="237"/>
      <c r="F51" s="237"/>
      <c r="G51" s="11">
        <v>44</v>
      </c>
      <c r="H51" s="53">
        <v>1723</v>
      </c>
      <c r="I51" s="53">
        <v>531</v>
      </c>
      <c r="J51" s="53">
        <v>85797</v>
      </c>
      <c r="K51" s="53">
        <v>38923</v>
      </c>
    </row>
    <row r="52" spans="1:11" ht="12.75" customHeight="1" x14ac:dyDescent="0.25">
      <c r="A52" s="237" t="s">
        <v>144</v>
      </c>
      <c r="B52" s="237"/>
      <c r="C52" s="237"/>
      <c r="D52" s="237"/>
      <c r="E52" s="237"/>
      <c r="F52" s="237"/>
      <c r="G52" s="11">
        <v>45</v>
      </c>
      <c r="H52" s="53">
        <v>6157</v>
      </c>
      <c r="I52" s="53">
        <v>2261</v>
      </c>
      <c r="J52" s="53">
        <v>591</v>
      </c>
      <c r="K52" s="53">
        <v>224</v>
      </c>
    </row>
    <row r="53" spans="1:11" ht="12.75" customHeight="1" x14ac:dyDescent="0.25">
      <c r="A53" s="237" t="s">
        <v>145</v>
      </c>
      <c r="B53" s="237"/>
      <c r="C53" s="237"/>
      <c r="D53" s="237"/>
      <c r="E53" s="237"/>
      <c r="F53" s="237"/>
      <c r="G53" s="11">
        <v>46</v>
      </c>
      <c r="H53" s="53">
        <v>0</v>
      </c>
      <c r="I53" s="53">
        <v>0</v>
      </c>
      <c r="J53" s="53">
        <v>0</v>
      </c>
      <c r="K53" s="53">
        <v>0</v>
      </c>
    </row>
    <row r="54" spans="1:11" ht="12.75" customHeight="1" x14ac:dyDescent="0.25">
      <c r="A54" s="237" t="s">
        <v>146</v>
      </c>
      <c r="B54" s="237"/>
      <c r="C54" s="237"/>
      <c r="D54" s="237"/>
      <c r="E54" s="237"/>
      <c r="F54" s="237"/>
      <c r="G54" s="11">
        <v>47</v>
      </c>
      <c r="H54" s="53">
        <v>1049</v>
      </c>
      <c r="I54" s="53">
        <v>7499</v>
      </c>
      <c r="J54" s="53">
        <v>278739</v>
      </c>
      <c r="K54" s="53">
        <v>278739</v>
      </c>
    </row>
    <row r="55" spans="1:11" ht="12.75" customHeight="1" x14ac:dyDescent="0.25">
      <c r="A55" s="237" t="s">
        <v>147</v>
      </c>
      <c r="B55" s="237"/>
      <c r="C55" s="237"/>
      <c r="D55" s="237"/>
      <c r="E55" s="237"/>
      <c r="F55" s="237"/>
      <c r="G55" s="11">
        <v>48</v>
      </c>
      <c r="H55" s="53">
        <v>853</v>
      </c>
      <c r="I55" s="53">
        <v>0</v>
      </c>
      <c r="J55" s="53">
        <v>13311</v>
      </c>
      <c r="K55" s="53">
        <v>12490</v>
      </c>
    </row>
    <row r="56" spans="1:11" ht="22.2" customHeight="1" x14ac:dyDescent="0.25">
      <c r="A56" s="246" t="s">
        <v>148</v>
      </c>
      <c r="B56" s="246"/>
      <c r="C56" s="246"/>
      <c r="D56" s="246"/>
      <c r="E56" s="246"/>
      <c r="F56" s="246"/>
      <c r="G56" s="11">
        <v>49</v>
      </c>
      <c r="H56" s="53">
        <v>0</v>
      </c>
      <c r="I56" s="53">
        <v>0</v>
      </c>
      <c r="J56" s="53">
        <v>0</v>
      </c>
      <c r="K56" s="53">
        <v>0</v>
      </c>
    </row>
    <row r="57" spans="1:11" ht="12.75" customHeight="1" x14ac:dyDescent="0.25">
      <c r="A57" s="246" t="s">
        <v>149</v>
      </c>
      <c r="B57" s="246"/>
      <c r="C57" s="246"/>
      <c r="D57" s="246"/>
      <c r="E57" s="246"/>
      <c r="F57" s="246"/>
      <c r="G57" s="11">
        <v>50</v>
      </c>
      <c r="H57" s="53">
        <v>0</v>
      </c>
      <c r="I57" s="53">
        <v>0</v>
      </c>
      <c r="J57" s="53">
        <v>0</v>
      </c>
      <c r="K57" s="53">
        <v>0</v>
      </c>
    </row>
    <row r="58" spans="1:11" ht="24.6" customHeight="1" x14ac:dyDescent="0.25">
      <c r="A58" s="246" t="s">
        <v>150</v>
      </c>
      <c r="B58" s="246"/>
      <c r="C58" s="246"/>
      <c r="D58" s="246"/>
      <c r="E58" s="246"/>
      <c r="F58" s="246"/>
      <c r="G58" s="11">
        <v>51</v>
      </c>
      <c r="H58" s="53">
        <v>0</v>
      </c>
      <c r="I58" s="53">
        <v>0</v>
      </c>
      <c r="J58" s="53">
        <v>0</v>
      </c>
      <c r="K58" s="53">
        <v>0</v>
      </c>
    </row>
    <row r="59" spans="1:11" ht="12.75" customHeight="1" x14ac:dyDescent="0.25">
      <c r="A59" s="246" t="s">
        <v>151</v>
      </c>
      <c r="B59" s="246"/>
      <c r="C59" s="246"/>
      <c r="D59" s="246"/>
      <c r="E59" s="246"/>
      <c r="F59" s="246"/>
      <c r="G59" s="11">
        <v>52</v>
      </c>
      <c r="H59" s="53">
        <v>0</v>
      </c>
      <c r="I59" s="53">
        <v>0</v>
      </c>
      <c r="J59" s="53">
        <v>0</v>
      </c>
      <c r="K59" s="53">
        <v>0</v>
      </c>
    </row>
    <row r="60" spans="1:11" ht="12.75" customHeight="1" x14ac:dyDescent="0.25">
      <c r="A60" s="244" t="s">
        <v>361</v>
      </c>
      <c r="B60" s="244"/>
      <c r="C60" s="244"/>
      <c r="D60" s="244"/>
      <c r="E60" s="244"/>
      <c r="F60" s="244"/>
      <c r="G60" s="12">
        <v>53</v>
      </c>
      <c r="H60" s="52">
        <f>H8+H37+H56+H57</f>
        <v>6958630</v>
      </c>
      <c r="I60" s="52">
        <f t="shared" ref="I60:K60" si="0">I8+I37+I56+I57</f>
        <v>447451</v>
      </c>
      <c r="J60" s="52">
        <f t="shared" si="0"/>
        <v>9993116</v>
      </c>
      <c r="K60" s="52">
        <f t="shared" si="0"/>
        <v>131918</v>
      </c>
    </row>
    <row r="61" spans="1:11" ht="12.75" customHeight="1" x14ac:dyDescent="0.25">
      <c r="A61" s="244" t="s">
        <v>362</v>
      </c>
      <c r="B61" s="244"/>
      <c r="C61" s="244"/>
      <c r="D61" s="244"/>
      <c r="E61" s="244"/>
      <c r="F61" s="244"/>
      <c r="G61" s="12">
        <v>54</v>
      </c>
      <c r="H61" s="52">
        <f>H14+H48+H58+H59</f>
        <v>8181437</v>
      </c>
      <c r="I61" s="52">
        <f t="shared" ref="I61:K61" si="1">I14+I48+I58+I59</f>
        <v>1697079</v>
      </c>
      <c r="J61" s="52">
        <f t="shared" si="1"/>
        <v>11413794</v>
      </c>
      <c r="K61" s="52">
        <f t="shared" si="1"/>
        <v>2263979</v>
      </c>
    </row>
    <row r="62" spans="1:11" ht="12.75" customHeight="1" x14ac:dyDescent="0.25">
      <c r="A62" s="244" t="s">
        <v>363</v>
      </c>
      <c r="B62" s="244"/>
      <c r="C62" s="244"/>
      <c r="D62" s="244"/>
      <c r="E62" s="244"/>
      <c r="F62" s="244"/>
      <c r="G62" s="12">
        <v>55</v>
      </c>
      <c r="H62" s="52">
        <f>H60-H61</f>
        <v>-1222807</v>
      </c>
      <c r="I62" s="52">
        <f t="shared" ref="I62:K62" si="2">I60-I61</f>
        <v>-1249628</v>
      </c>
      <c r="J62" s="52">
        <f t="shared" si="2"/>
        <v>-1420678</v>
      </c>
      <c r="K62" s="52">
        <f t="shared" si="2"/>
        <v>-2132061</v>
      </c>
    </row>
    <row r="63" spans="1:11" ht="12.75" customHeight="1" x14ac:dyDescent="0.25">
      <c r="A63" s="245" t="s">
        <v>364</v>
      </c>
      <c r="B63" s="245"/>
      <c r="C63" s="245"/>
      <c r="D63" s="245"/>
      <c r="E63" s="245"/>
      <c r="F63" s="245"/>
      <c r="G63" s="12">
        <v>56</v>
      </c>
      <c r="H63" s="52">
        <f>+IF((H60-H61)&gt;0,(H60-H61),0)</f>
        <v>0</v>
      </c>
      <c r="I63" s="52">
        <f t="shared" ref="I63:K63" si="3">+IF((I60-I61)&gt;0,(I60-I61),0)</f>
        <v>0</v>
      </c>
      <c r="J63" s="52">
        <f t="shared" si="3"/>
        <v>0</v>
      </c>
      <c r="K63" s="52">
        <f t="shared" si="3"/>
        <v>0</v>
      </c>
    </row>
    <row r="64" spans="1:11" ht="12.75" customHeight="1" x14ac:dyDescent="0.25">
      <c r="A64" s="245" t="s">
        <v>365</v>
      </c>
      <c r="B64" s="245"/>
      <c r="C64" s="245"/>
      <c r="D64" s="245"/>
      <c r="E64" s="245"/>
      <c r="F64" s="245"/>
      <c r="G64" s="12">
        <v>57</v>
      </c>
      <c r="H64" s="52">
        <f>+IF((H60-H61)&lt;0,(H60-H61),0)</f>
        <v>-1222807</v>
      </c>
      <c r="I64" s="52">
        <f t="shared" ref="I64:K64" si="4">+IF((I60-I61)&lt;0,(I60-I61),0)</f>
        <v>-1249628</v>
      </c>
      <c r="J64" s="52">
        <f t="shared" si="4"/>
        <v>-1420678</v>
      </c>
      <c r="K64" s="52">
        <f t="shared" si="4"/>
        <v>-2132061</v>
      </c>
    </row>
    <row r="65" spans="1:11" ht="12.75" customHeight="1" x14ac:dyDescent="0.25">
      <c r="A65" s="246" t="s">
        <v>111</v>
      </c>
      <c r="B65" s="246"/>
      <c r="C65" s="246"/>
      <c r="D65" s="246"/>
      <c r="E65" s="246"/>
      <c r="F65" s="246"/>
      <c r="G65" s="11">
        <v>58</v>
      </c>
      <c r="H65" s="53">
        <v>50118</v>
      </c>
      <c r="I65" s="53">
        <v>50118</v>
      </c>
      <c r="J65" s="53">
        <v>0</v>
      </c>
      <c r="K65" s="53">
        <v>0</v>
      </c>
    </row>
    <row r="66" spans="1:11" ht="12.75" customHeight="1" x14ac:dyDescent="0.25">
      <c r="A66" s="244" t="s">
        <v>366</v>
      </c>
      <c r="B66" s="244"/>
      <c r="C66" s="244"/>
      <c r="D66" s="244"/>
      <c r="E66" s="244"/>
      <c r="F66" s="244"/>
      <c r="G66" s="12">
        <v>59</v>
      </c>
      <c r="H66" s="52">
        <f>H62-H65</f>
        <v>-1272925</v>
      </c>
      <c r="I66" s="52">
        <f t="shared" ref="I66:K66" si="5">I62-I65</f>
        <v>-1299746</v>
      </c>
      <c r="J66" s="52">
        <f t="shared" si="5"/>
        <v>-1420678</v>
      </c>
      <c r="K66" s="52">
        <f t="shared" si="5"/>
        <v>-2132061</v>
      </c>
    </row>
    <row r="67" spans="1:11" ht="12.75" customHeight="1" x14ac:dyDescent="0.25">
      <c r="A67" s="245" t="s">
        <v>367</v>
      </c>
      <c r="B67" s="245"/>
      <c r="C67" s="245"/>
      <c r="D67" s="245"/>
      <c r="E67" s="245"/>
      <c r="F67" s="245"/>
      <c r="G67" s="12">
        <v>60</v>
      </c>
      <c r="H67" s="52">
        <f>+IF((H62-H65)&gt;0,(H62-H65),0)</f>
        <v>0</v>
      </c>
      <c r="I67" s="52">
        <f t="shared" ref="I67:K67" si="6">+IF((I62-I65)&gt;0,(I62-I65),0)</f>
        <v>0</v>
      </c>
      <c r="J67" s="52">
        <f t="shared" si="6"/>
        <v>0</v>
      </c>
      <c r="K67" s="52">
        <f t="shared" si="6"/>
        <v>0</v>
      </c>
    </row>
    <row r="68" spans="1:11" ht="12.75" customHeight="1" x14ac:dyDescent="0.25">
      <c r="A68" s="245" t="s">
        <v>368</v>
      </c>
      <c r="B68" s="245"/>
      <c r="C68" s="245"/>
      <c r="D68" s="245"/>
      <c r="E68" s="245"/>
      <c r="F68" s="245"/>
      <c r="G68" s="12">
        <v>61</v>
      </c>
      <c r="H68" s="52">
        <f>+IF((H62-H65)&lt;0,(H62-H65),0)</f>
        <v>-1272925</v>
      </c>
      <c r="I68" s="52">
        <f t="shared" ref="I68:K68" si="7">+IF((I62-I65)&lt;0,(I62-I65),0)</f>
        <v>-1299746</v>
      </c>
      <c r="J68" s="52">
        <f t="shared" si="7"/>
        <v>-1420678</v>
      </c>
      <c r="K68" s="52">
        <f t="shared" si="7"/>
        <v>-2132061</v>
      </c>
    </row>
    <row r="69" spans="1:11" x14ac:dyDescent="0.25">
      <c r="A69" s="238" t="s">
        <v>152</v>
      </c>
      <c r="B69" s="238"/>
      <c r="C69" s="238"/>
      <c r="D69" s="238"/>
      <c r="E69" s="238"/>
      <c r="F69" s="238"/>
      <c r="G69" s="239"/>
      <c r="H69" s="239"/>
      <c r="I69" s="239"/>
      <c r="J69" s="240"/>
      <c r="K69" s="240"/>
    </row>
    <row r="70" spans="1:11" ht="22.2" customHeight="1" x14ac:dyDescent="0.25">
      <c r="A70" s="244" t="s">
        <v>369</v>
      </c>
      <c r="B70" s="244"/>
      <c r="C70" s="244"/>
      <c r="D70" s="244"/>
      <c r="E70" s="244"/>
      <c r="F70" s="244"/>
      <c r="G70" s="12">
        <v>62</v>
      </c>
      <c r="H70" s="52">
        <f>H71-H72</f>
        <v>0</v>
      </c>
      <c r="I70" s="52">
        <f>I71-I72</f>
        <v>0</v>
      </c>
      <c r="J70" s="52">
        <f>J71-J72</f>
        <v>0</v>
      </c>
      <c r="K70" s="52">
        <f>K71-K72</f>
        <v>0</v>
      </c>
    </row>
    <row r="71" spans="1:11" ht="12.75" customHeight="1" x14ac:dyDescent="0.25">
      <c r="A71" s="237" t="s">
        <v>153</v>
      </c>
      <c r="B71" s="237"/>
      <c r="C71" s="237"/>
      <c r="D71" s="237"/>
      <c r="E71" s="237"/>
      <c r="F71" s="237"/>
      <c r="G71" s="11">
        <v>63</v>
      </c>
      <c r="H71" s="53">
        <v>0</v>
      </c>
      <c r="I71" s="53">
        <v>0</v>
      </c>
      <c r="J71" s="53">
        <v>0</v>
      </c>
      <c r="K71" s="53">
        <v>0</v>
      </c>
    </row>
    <row r="72" spans="1:11" ht="12.75" customHeight="1" x14ac:dyDescent="0.25">
      <c r="A72" s="237" t="s">
        <v>154</v>
      </c>
      <c r="B72" s="237"/>
      <c r="C72" s="237"/>
      <c r="D72" s="237"/>
      <c r="E72" s="237"/>
      <c r="F72" s="237"/>
      <c r="G72" s="11">
        <v>64</v>
      </c>
      <c r="H72" s="53">
        <v>0</v>
      </c>
      <c r="I72" s="53">
        <v>0</v>
      </c>
      <c r="J72" s="53">
        <v>0</v>
      </c>
      <c r="K72" s="53">
        <v>0</v>
      </c>
    </row>
    <row r="73" spans="1:11" ht="12.75" customHeight="1" x14ac:dyDescent="0.25">
      <c r="A73" s="246" t="s">
        <v>155</v>
      </c>
      <c r="B73" s="246"/>
      <c r="C73" s="246"/>
      <c r="D73" s="246"/>
      <c r="E73" s="246"/>
      <c r="F73" s="246"/>
      <c r="G73" s="11">
        <v>65</v>
      </c>
      <c r="H73" s="53">
        <v>0</v>
      </c>
      <c r="I73" s="53">
        <v>0</v>
      </c>
      <c r="J73" s="53">
        <v>0</v>
      </c>
      <c r="K73" s="53">
        <v>0</v>
      </c>
    </row>
    <row r="74" spans="1:11" ht="12.75" customHeight="1" x14ac:dyDescent="0.25">
      <c r="A74" s="245" t="s">
        <v>370</v>
      </c>
      <c r="B74" s="245"/>
      <c r="C74" s="245"/>
      <c r="D74" s="245"/>
      <c r="E74" s="245"/>
      <c r="F74" s="245"/>
      <c r="G74" s="12">
        <v>66</v>
      </c>
      <c r="H74" s="75">
        <v>0</v>
      </c>
      <c r="I74" s="75">
        <v>0</v>
      </c>
      <c r="J74" s="75">
        <v>0</v>
      </c>
      <c r="K74" s="75">
        <v>0</v>
      </c>
    </row>
    <row r="75" spans="1:11" ht="12.75" customHeight="1" x14ac:dyDescent="0.25">
      <c r="A75" s="245" t="s">
        <v>371</v>
      </c>
      <c r="B75" s="245"/>
      <c r="C75" s="245"/>
      <c r="D75" s="245"/>
      <c r="E75" s="245"/>
      <c r="F75" s="245"/>
      <c r="G75" s="12">
        <v>67</v>
      </c>
      <c r="H75" s="75">
        <v>0</v>
      </c>
      <c r="I75" s="75">
        <v>0</v>
      </c>
      <c r="J75" s="75">
        <v>0</v>
      </c>
      <c r="K75" s="75">
        <v>0</v>
      </c>
    </row>
    <row r="76" spans="1:11" x14ac:dyDescent="0.25">
      <c r="A76" s="238" t="s">
        <v>156</v>
      </c>
      <c r="B76" s="238"/>
      <c r="C76" s="238"/>
      <c r="D76" s="238"/>
      <c r="E76" s="238"/>
      <c r="F76" s="238"/>
      <c r="G76" s="239"/>
      <c r="H76" s="239"/>
      <c r="I76" s="239"/>
      <c r="J76" s="240"/>
      <c r="K76" s="240"/>
    </row>
    <row r="77" spans="1:11" ht="12.75" customHeight="1" x14ac:dyDescent="0.25">
      <c r="A77" s="244" t="s">
        <v>372</v>
      </c>
      <c r="B77" s="244"/>
      <c r="C77" s="244"/>
      <c r="D77" s="244"/>
      <c r="E77" s="244"/>
      <c r="F77" s="244"/>
      <c r="G77" s="12">
        <v>68</v>
      </c>
      <c r="H77" s="75">
        <v>0</v>
      </c>
      <c r="I77" s="75">
        <v>0</v>
      </c>
      <c r="J77" s="75">
        <v>0</v>
      </c>
      <c r="K77" s="75">
        <v>0</v>
      </c>
    </row>
    <row r="78" spans="1:11" ht="12.75" customHeight="1" x14ac:dyDescent="0.25">
      <c r="A78" s="243" t="s">
        <v>373</v>
      </c>
      <c r="B78" s="243"/>
      <c r="C78" s="243"/>
      <c r="D78" s="243"/>
      <c r="E78" s="243"/>
      <c r="F78" s="243"/>
      <c r="G78" s="46">
        <v>69</v>
      </c>
      <c r="H78" s="54">
        <v>0</v>
      </c>
      <c r="I78" s="54">
        <v>0</v>
      </c>
      <c r="J78" s="54">
        <v>0</v>
      </c>
      <c r="K78" s="54">
        <v>0</v>
      </c>
    </row>
    <row r="79" spans="1:11" ht="12.75" customHeight="1" x14ac:dyDescent="0.25">
      <c r="A79" s="243" t="s">
        <v>374</v>
      </c>
      <c r="B79" s="243"/>
      <c r="C79" s="243"/>
      <c r="D79" s="243"/>
      <c r="E79" s="243"/>
      <c r="F79" s="243"/>
      <c r="G79" s="46">
        <v>70</v>
      </c>
      <c r="H79" s="54">
        <v>0</v>
      </c>
      <c r="I79" s="54">
        <v>0</v>
      </c>
      <c r="J79" s="54">
        <v>0</v>
      </c>
      <c r="K79" s="54">
        <v>0</v>
      </c>
    </row>
    <row r="80" spans="1:11" ht="12.75" customHeight="1" x14ac:dyDescent="0.25">
      <c r="A80" s="244" t="s">
        <v>375</v>
      </c>
      <c r="B80" s="244"/>
      <c r="C80" s="244"/>
      <c r="D80" s="244"/>
      <c r="E80" s="244"/>
      <c r="F80" s="244"/>
      <c r="G80" s="12">
        <v>71</v>
      </c>
      <c r="H80" s="75">
        <v>0</v>
      </c>
      <c r="I80" s="75">
        <v>0</v>
      </c>
      <c r="J80" s="75">
        <v>0</v>
      </c>
      <c r="K80" s="75">
        <v>0</v>
      </c>
    </row>
    <row r="81" spans="1:11" ht="12.75" customHeight="1" x14ac:dyDescent="0.25">
      <c r="A81" s="244" t="s">
        <v>376</v>
      </c>
      <c r="B81" s="244"/>
      <c r="C81" s="244"/>
      <c r="D81" s="244"/>
      <c r="E81" s="244"/>
      <c r="F81" s="244"/>
      <c r="G81" s="12">
        <v>72</v>
      </c>
      <c r="H81" s="75">
        <v>0</v>
      </c>
      <c r="I81" s="75">
        <v>0</v>
      </c>
      <c r="J81" s="75">
        <v>0</v>
      </c>
      <c r="K81" s="75">
        <v>0</v>
      </c>
    </row>
    <row r="82" spans="1:11" ht="12.75" customHeight="1" x14ac:dyDescent="0.25">
      <c r="A82" s="245" t="s">
        <v>377</v>
      </c>
      <c r="B82" s="245"/>
      <c r="C82" s="245"/>
      <c r="D82" s="245"/>
      <c r="E82" s="245"/>
      <c r="F82" s="245"/>
      <c r="G82" s="12">
        <v>73</v>
      </c>
      <c r="H82" s="75">
        <v>0</v>
      </c>
      <c r="I82" s="75">
        <v>0</v>
      </c>
      <c r="J82" s="75">
        <v>0</v>
      </c>
      <c r="K82" s="75">
        <v>0</v>
      </c>
    </row>
    <row r="83" spans="1:11" ht="12.75" customHeight="1" x14ac:dyDescent="0.25">
      <c r="A83" s="245" t="s">
        <v>378</v>
      </c>
      <c r="B83" s="245"/>
      <c r="C83" s="245"/>
      <c r="D83" s="245"/>
      <c r="E83" s="245"/>
      <c r="F83" s="245"/>
      <c r="G83" s="12">
        <v>74</v>
      </c>
      <c r="H83" s="75">
        <v>0</v>
      </c>
      <c r="I83" s="75">
        <v>0</v>
      </c>
      <c r="J83" s="75">
        <v>0</v>
      </c>
      <c r="K83" s="75">
        <v>0</v>
      </c>
    </row>
    <row r="84" spans="1:11" x14ac:dyDescent="0.25">
      <c r="A84" s="238" t="s">
        <v>112</v>
      </c>
      <c r="B84" s="238"/>
      <c r="C84" s="238"/>
      <c r="D84" s="238"/>
      <c r="E84" s="238"/>
      <c r="F84" s="238"/>
      <c r="G84" s="239"/>
      <c r="H84" s="239"/>
      <c r="I84" s="239"/>
      <c r="J84" s="240"/>
      <c r="K84" s="240"/>
    </row>
    <row r="85" spans="1:11" ht="12.75" customHeight="1" x14ac:dyDescent="0.25">
      <c r="A85" s="233" t="s">
        <v>379</v>
      </c>
      <c r="B85" s="233"/>
      <c r="C85" s="233"/>
      <c r="D85" s="233"/>
      <c r="E85" s="233"/>
      <c r="F85" s="233"/>
      <c r="G85" s="12">
        <v>75</v>
      </c>
      <c r="H85" s="55">
        <f>H86+H87</f>
        <v>-1272925</v>
      </c>
      <c r="I85" s="55">
        <f>I86+I87</f>
        <v>-1299746</v>
      </c>
      <c r="J85" s="55">
        <f>J86+J87</f>
        <v>-1420678</v>
      </c>
      <c r="K85" s="55">
        <f>K86+K87</f>
        <v>-2132061</v>
      </c>
    </row>
    <row r="86" spans="1:11" ht="12.75" customHeight="1" x14ac:dyDescent="0.25">
      <c r="A86" s="234" t="s">
        <v>157</v>
      </c>
      <c r="B86" s="234"/>
      <c r="C86" s="234"/>
      <c r="D86" s="234"/>
      <c r="E86" s="234"/>
      <c r="F86" s="234"/>
      <c r="G86" s="11">
        <v>76</v>
      </c>
      <c r="H86" s="56">
        <f>+H66</f>
        <v>-1272925</v>
      </c>
      <c r="I86" s="56">
        <f t="shared" ref="I86:K86" si="8">+I66</f>
        <v>-1299746</v>
      </c>
      <c r="J86" s="56">
        <f t="shared" si="8"/>
        <v>-1420678</v>
      </c>
      <c r="K86" s="56">
        <f t="shared" si="8"/>
        <v>-2132061</v>
      </c>
    </row>
    <row r="87" spans="1:11" ht="12.75" customHeight="1" x14ac:dyDescent="0.25">
      <c r="A87" s="234" t="s">
        <v>158</v>
      </c>
      <c r="B87" s="234"/>
      <c r="C87" s="234"/>
      <c r="D87" s="234"/>
      <c r="E87" s="234"/>
      <c r="F87" s="234"/>
      <c r="G87" s="11">
        <v>77</v>
      </c>
      <c r="H87" s="56">
        <v>0</v>
      </c>
      <c r="I87" s="56">
        <v>0</v>
      </c>
      <c r="J87" s="56">
        <v>0</v>
      </c>
      <c r="K87" s="56">
        <v>0</v>
      </c>
    </row>
    <row r="88" spans="1:11" x14ac:dyDescent="0.25">
      <c r="A88" s="241" t="s">
        <v>114</v>
      </c>
      <c r="B88" s="241"/>
      <c r="C88" s="241"/>
      <c r="D88" s="241"/>
      <c r="E88" s="241"/>
      <c r="F88" s="241"/>
      <c r="G88" s="242"/>
      <c r="H88" s="242"/>
      <c r="I88" s="242"/>
      <c r="J88" s="240"/>
      <c r="K88" s="240"/>
    </row>
    <row r="89" spans="1:11" ht="12.75" customHeight="1" x14ac:dyDescent="0.25">
      <c r="A89" s="214" t="s">
        <v>159</v>
      </c>
      <c r="B89" s="214"/>
      <c r="C89" s="214"/>
      <c r="D89" s="214"/>
      <c r="E89" s="214"/>
      <c r="F89" s="214"/>
      <c r="G89" s="11">
        <v>78</v>
      </c>
      <c r="H89" s="56">
        <f>+H66</f>
        <v>-1272925</v>
      </c>
      <c r="I89" s="56">
        <f>+I66</f>
        <v>-1299746</v>
      </c>
      <c r="J89" s="56">
        <f>+J66</f>
        <v>-1420678</v>
      </c>
      <c r="K89" s="56">
        <f>+K66</f>
        <v>-2132061</v>
      </c>
    </row>
    <row r="90" spans="1:11" ht="24" customHeight="1" x14ac:dyDescent="0.25">
      <c r="A90" s="215" t="s">
        <v>435</v>
      </c>
      <c r="B90" s="215"/>
      <c r="C90" s="215"/>
      <c r="D90" s="215"/>
      <c r="E90" s="215"/>
      <c r="F90" s="215"/>
      <c r="G90" s="12">
        <v>79</v>
      </c>
      <c r="H90" s="73">
        <f>H91+H98</f>
        <v>0</v>
      </c>
      <c r="I90" s="73">
        <f>I91+I98</f>
        <v>0</v>
      </c>
      <c r="J90" s="73">
        <f t="shared" ref="J90:K90" si="9">J91+J98</f>
        <v>0</v>
      </c>
      <c r="K90" s="73">
        <f t="shared" si="9"/>
        <v>0</v>
      </c>
    </row>
    <row r="91" spans="1:11" ht="24" customHeight="1" x14ac:dyDescent="0.25">
      <c r="A91" s="235" t="s">
        <v>442</v>
      </c>
      <c r="B91" s="235"/>
      <c r="C91" s="235"/>
      <c r="D91" s="235"/>
      <c r="E91" s="235"/>
      <c r="F91" s="235"/>
      <c r="G91" s="12">
        <v>80</v>
      </c>
      <c r="H91" s="73">
        <f>SUM(H92:H96)</f>
        <v>0</v>
      </c>
      <c r="I91" s="73">
        <f>SUM(I92:I96)</f>
        <v>0</v>
      </c>
      <c r="J91" s="73">
        <f t="shared" ref="J91:K91" si="10">SUM(J92:J96)</f>
        <v>0</v>
      </c>
      <c r="K91" s="73">
        <f t="shared" si="10"/>
        <v>0</v>
      </c>
    </row>
    <row r="92" spans="1:11" ht="25.5" customHeight="1" x14ac:dyDescent="0.25">
      <c r="A92" s="237" t="s">
        <v>380</v>
      </c>
      <c r="B92" s="237"/>
      <c r="C92" s="237"/>
      <c r="D92" s="237"/>
      <c r="E92" s="237"/>
      <c r="F92" s="237"/>
      <c r="G92" s="12">
        <v>81</v>
      </c>
      <c r="H92" s="56">
        <v>0</v>
      </c>
      <c r="I92" s="56">
        <v>0</v>
      </c>
      <c r="J92" s="56">
        <v>0</v>
      </c>
      <c r="K92" s="56">
        <v>0</v>
      </c>
    </row>
    <row r="93" spans="1:11" ht="38.25" customHeight="1" x14ac:dyDescent="0.25">
      <c r="A93" s="237" t="s">
        <v>381</v>
      </c>
      <c r="B93" s="237"/>
      <c r="C93" s="237"/>
      <c r="D93" s="237"/>
      <c r="E93" s="237"/>
      <c r="F93" s="237"/>
      <c r="G93" s="12">
        <v>82</v>
      </c>
      <c r="H93" s="56">
        <v>0</v>
      </c>
      <c r="I93" s="56">
        <v>0</v>
      </c>
      <c r="J93" s="56">
        <v>0</v>
      </c>
      <c r="K93" s="56">
        <v>0</v>
      </c>
    </row>
    <row r="94" spans="1:11" ht="38.25" customHeight="1" x14ac:dyDescent="0.25">
      <c r="A94" s="237" t="s">
        <v>382</v>
      </c>
      <c r="B94" s="237"/>
      <c r="C94" s="237"/>
      <c r="D94" s="237"/>
      <c r="E94" s="237"/>
      <c r="F94" s="237"/>
      <c r="G94" s="12">
        <v>83</v>
      </c>
      <c r="H94" s="56">
        <v>0</v>
      </c>
      <c r="I94" s="56">
        <v>0</v>
      </c>
      <c r="J94" s="56">
        <v>0</v>
      </c>
      <c r="K94" s="56">
        <v>0</v>
      </c>
    </row>
    <row r="95" spans="1:11" x14ac:dyDescent="0.25">
      <c r="A95" s="237" t="s">
        <v>383</v>
      </c>
      <c r="B95" s="237"/>
      <c r="C95" s="237"/>
      <c r="D95" s="237"/>
      <c r="E95" s="237"/>
      <c r="F95" s="237"/>
      <c r="G95" s="12">
        <v>84</v>
      </c>
      <c r="H95" s="56">
        <v>0</v>
      </c>
      <c r="I95" s="56">
        <v>0</v>
      </c>
      <c r="J95" s="56">
        <v>0</v>
      </c>
      <c r="K95" s="56">
        <v>0</v>
      </c>
    </row>
    <row r="96" spans="1:11" x14ac:dyDescent="0.25">
      <c r="A96" s="237" t="s">
        <v>384</v>
      </c>
      <c r="B96" s="237"/>
      <c r="C96" s="237"/>
      <c r="D96" s="237"/>
      <c r="E96" s="237"/>
      <c r="F96" s="237"/>
      <c r="G96" s="12">
        <v>85</v>
      </c>
      <c r="H96" s="56">
        <v>0</v>
      </c>
      <c r="I96" s="56">
        <v>0</v>
      </c>
      <c r="J96" s="56">
        <v>0</v>
      </c>
      <c r="K96" s="56">
        <v>0</v>
      </c>
    </row>
    <row r="97" spans="1:11" ht="26.25" customHeight="1" x14ac:dyDescent="0.25">
      <c r="A97" s="237" t="s">
        <v>385</v>
      </c>
      <c r="B97" s="237"/>
      <c r="C97" s="237"/>
      <c r="D97" s="237"/>
      <c r="E97" s="237"/>
      <c r="F97" s="237"/>
      <c r="G97" s="12">
        <v>86</v>
      </c>
      <c r="H97" s="56">
        <v>0</v>
      </c>
      <c r="I97" s="56">
        <v>0</v>
      </c>
      <c r="J97" s="56">
        <v>0</v>
      </c>
      <c r="K97" s="56">
        <v>0</v>
      </c>
    </row>
    <row r="98" spans="1:11" ht="25.5" customHeight="1" x14ac:dyDescent="0.25">
      <c r="A98" s="235" t="s">
        <v>436</v>
      </c>
      <c r="B98" s="235"/>
      <c r="C98" s="235"/>
      <c r="D98" s="235"/>
      <c r="E98" s="235"/>
      <c r="F98" s="235"/>
      <c r="G98" s="12">
        <v>87</v>
      </c>
      <c r="H98" s="73">
        <f>SUM(H99:H106)</f>
        <v>0</v>
      </c>
      <c r="I98" s="73">
        <f>SUM(I99:I106)</f>
        <v>0</v>
      </c>
      <c r="J98" s="73">
        <f t="shared" ref="J98:K98" si="11">SUM(J99:J106)</f>
        <v>0</v>
      </c>
      <c r="K98" s="73">
        <f t="shared" si="11"/>
        <v>0</v>
      </c>
    </row>
    <row r="99" spans="1:11" x14ac:dyDescent="0.25">
      <c r="A99" s="236" t="s">
        <v>160</v>
      </c>
      <c r="B99" s="236"/>
      <c r="C99" s="236"/>
      <c r="D99" s="236"/>
      <c r="E99" s="236"/>
      <c r="F99" s="236"/>
      <c r="G99" s="11">
        <v>88</v>
      </c>
      <c r="H99" s="56">
        <v>0</v>
      </c>
      <c r="I99" s="56">
        <v>0</v>
      </c>
      <c r="J99" s="56">
        <v>0</v>
      </c>
      <c r="K99" s="56">
        <v>0</v>
      </c>
    </row>
    <row r="100" spans="1:11" ht="36" customHeight="1" x14ac:dyDescent="0.25">
      <c r="A100" s="237" t="s">
        <v>386</v>
      </c>
      <c r="B100" s="237"/>
      <c r="C100" s="237"/>
      <c r="D100" s="237"/>
      <c r="E100" s="237"/>
      <c r="F100" s="237"/>
      <c r="G100" s="11">
        <v>89</v>
      </c>
      <c r="H100" s="56">
        <v>0</v>
      </c>
      <c r="I100" s="56">
        <v>0</v>
      </c>
      <c r="J100" s="56">
        <v>0</v>
      </c>
      <c r="K100" s="56">
        <v>0</v>
      </c>
    </row>
    <row r="101" spans="1:11" ht="22.2" customHeight="1" x14ac:dyDescent="0.25">
      <c r="A101" s="236" t="s">
        <v>161</v>
      </c>
      <c r="B101" s="236"/>
      <c r="C101" s="236"/>
      <c r="D101" s="236"/>
      <c r="E101" s="236"/>
      <c r="F101" s="236"/>
      <c r="G101" s="11">
        <v>90</v>
      </c>
      <c r="H101" s="56">
        <v>0</v>
      </c>
      <c r="I101" s="56">
        <v>0</v>
      </c>
      <c r="J101" s="56">
        <v>0</v>
      </c>
      <c r="K101" s="56">
        <v>0</v>
      </c>
    </row>
    <row r="102" spans="1:11" ht="22.2" customHeight="1" x14ac:dyDescent="0.25">
      <c r="A102" s="236" t="s">
        <v>162</v>
      </c>
      <c r="B102" s="236"/>
      <c r="C102" s="236"/>
      <c r="D102" s="236"/>
      <c r="E102" s="236"/>
      <c r="F102" s="236"/>
      <c r="G102" s="11">
        <v>91</v>
      </c>
      <c r="H102" s="56">
        <v>0</v>
      </c>
      <c r="I102" s="56">
        <v>0</v>
      </c>
      <c r="J102" s="56">
        <v>0</v>
      </c>
      <c r="K102" s="56">
        <v>0</v>
      </c>
    </row>
    <row r="103" spans="1:11" ht="22.2" customHeight="1" x14ac:dyDescent="0.25">
      <c r="A103" s="236" t="s">
        <v>163</v>
      </c>
      <c r="B103" s="236"/>
      <c r="C103" s="236"/>
      <c r="D103" s="236"/>
      <c r="E103" s="236"/>
      <c r="F103" s="236"/>
      <c r="G103" s="11">
        <v>92</v>
      </c>
      <c r="H103" s="56">
        <v>0</v>
      </c>
      <c r="I103" s="56">
        <v>0</v>
      </c>
      <c r="J103" s="56">
        <v>0</v>
      </c>
      <c r="K103" s="56">
        <v>0</v>
      </c>
    </row>
    <row r="104" spans="1:11" ht="12.75" customHeight="1" x14ac:dyDescent="0.25">
      <c r="A104" s="237" t="s">
        <v>387</v>
      </c>
      <c r="B104" s="237"/>
      <c r="C104" s="237"/>
      <c r="D104" s="237"/>
      <c r="E104" s="237"/>
      <c r="F104" s="237"/>
      <c r="G104" s="11">
        <v>93</v>
      </c>
      <c r="H104" s="56">
        <v>0</v>
      </c>
      <c r="I104" s="56">
        <v>0</v>
      </c>
      <c r="J104" s="56">
        <v>0</v>
      </c>
      <c r="K104" s="56">
        <v>0</v>
      </c>
    </row>
    <row r="105" spans="1:11" ht="26.25" customHeight="1" x14ac:dyDescent="0.25">
      <c r="A105" s="237" t="s">
        <v>388</v>
      </c>
      <c r="B105" s="237"/>
      <c r="C105" s="237"/>
      <c r="D105" s="237"/>
      <c r="E105" s="237"/>
      <c r="F105" s="237"/>
      <c r="G105" s="11">
        <v>94</v>
      </c>
      <c r="H105" s="56">
        <v>0</v>
      </c>
      <c r="I105" s="56">
        <v>0</v>
      </c>
      <c r="J105" s="56">
        <v>0</v>
      </c>
      <c r="K105" s="56">
        <v>0</v>
      </c>
    </row>
    <row r="106" spans="1:11" x14ac:dyDescent="0.25">
      <c r="A106" s="237" t="s">
        <v>389</v>
      </c>
      <c r="B106" s="237"/>
      <c r="C106" s="237"/>
      <c r="D106" s="237"/>
      <c r="E106" s="237"/>
      <c r="F106" s="237"/>
      <c r="G106" s="11">
        <v>95</v>
      </c>
      <c r="H106" s="56">
        <v>0</v>
      </c>
      <c r="I106" s="56">
        <v>0</v>
      </c>
      <c r="J106" s="56">
        <v>0</v>
      </c>
      <c r="K106" s="56">
        <v>0</v>
      </c>
    </row>
    <row r="107" spans="1:11" ht="24.75" customHeight="1" x14ac:dyDescent="0.25">
      <c r="A107" s="237" t="s">
        <v>390</v>
      </c>
      <c r="B107" s="237"/>
      <c r="C107" s="237"/>
      <c r="D107" s="237"/>
      <c r="E107" s="237"/>
      <c r="F107" s="237"/>
      <c r="G107" s="11">
        <v>96</v>
      </c>
      <c r="H107" s="56">
        <v>0</v>
      </c>
      <c r="I107" s="56">
        <v>0</v>
      </c>
      <c r="J107" s="56">
        <v>0</v>
      </c>
      <c r="K107" s="56">
        <v>0</v>
      </c>
    </row>
    <row r="108" spans="1:11" ht="22.95" customHeight="1" x14ac:dyDescent="0.25">
      <c r="A108" s="215" t="s">
        <v>437</v>
      </c>
      <c r="B108" s="215"/>
      <c r="C108" s="215"/>
      <c r="D108" s="215"/>
      <c r="E108" s="215"/>
      <c r="F108" s="215"/>
      <c r="G108" s="12">
        <v>97</v>
      </c>
      <c r="H108" s="73">
        <f>H91+H98-H107-H97</f>
        <v>0</v>
      </c>
      <c r="I108" s="73">
        <f>I91+I98-I107-I97</f>
        <v>0</v>
      </c>
      <c r="J108" s="73">
        <f t="shared" ref="J108:K108" si="12">J91+J98-J107-J97</f>
        <v>0</v>
      </c>
      <c r="K108" s="73">
        <f t="shared" si="12"/>
        <v>0</v>
      </c>
    </row>
    <row r="109" spans="1:11" ht="12.75" customHeight="1" x14ac:dyDescent="0.25">
      <c r="A109" s="215" t="s">
        <v>391</v>
      </c>
      <c r="B109" s="215"/>
      <c r="C109" s="215"/>
      <c r="D109" s="215"/>
      <c r="E109" s="215"/>
      <c r="F109" s="215"/>
      <c r="G109" s="12">
        <v>98</v>
      </c>
      <c r="H109" s="55">
        <f>H89+H108</f>
        <v>-1272925</v>
      </c>
      <c r="I109" s="55">
        <f>I89+I108</f>
        <v>-1299746</v>
      </c>
      <c r="J109" s="55">
        <f t="shared" ref="J109:K109" si="13">J89+J108</f>
        <v>-1420678</v>
      </c>
      <c r="K109" s="55">
        <f t="shared" si="13"/>
        <v>-2132061</v>
      </c>
    </row>
    <row r="110" spans="1:11" x14ac:dyDescent="0.25">
      <c r="A110" s="238" t="s">
        <v>164</v>
      </c>
      <c r="B110" s="238"/>
      <c r="C110" s="238"/>
      <c r="D110" s="238"/>
      <c r="E110" s="238"/>
      <c r="F110" s="238"/>
      <c r="G110" s="239"/>
      <c r="H110" s="239"/>
      <c r="I110" s="239"/>
      <c r="J110" s="240"/>
      <c r="K110" s="240"/>
    </row>
    <row r="111" spans="1:11" ht="12.75" customHeight="1" x14ac:dyDescent="0.25">
      <c r="A111" s="233" t="s">
        <v>392</v>
      </c>
      <c r="B111" s="233"/>
      <c r="C111" s="233"/>
      <c r="D111" s="233"/>
      <c r="E111" s="233"/>
      <c r="F111" s="233"/>
      <c r="G111" s="12">
        <v>99</v>
      </c>
      <c r="H111" s="55">
        <f>H112+H113</f>
        <v>-1272925</v>
      </c>
      <c r="I111" s="55">
        <f>I112+I113</f>
        <v>-1299746</v>
      </c>
      <c r="J111" s="55">
        <f>J112+J113</f>
        <v>-1420678</v>
      </c>
      <c r="K111" s="55">
        <f>K112+K113</f>
        <v>-2132061</v>
      </c>
    </row>
    <row r="112" spans="1:11" ht="12.75" customHeight="1" x14ac:dyDescent="0.25">
      <c r="A112" s="234" t="s">
        <v>113</v>
      </c>
      <c r="B112" s="234"/>
      <c r="C112" s="234"/>
      <c r="D112" s="234"/>
      <c r="E112" s="234"/>
      <c r="F112" s="234"/>
      <c r="G112" s="11">
        <v>100</v>
      </c>
      <c r="H112" s="56">
        <f>+H109</f>
        <v>-1272925</v>
      </c>
      <c r="I112" s="56">
        <f>+I109</f>
        <v>-1299746</v>
      </c>
      <c r="J112" s="56">
        <f>+J109</f>
        <v>-1420678</v>
      </c>
      <c r="K112" s="56">
        <f>+K109</f>
        <v>-2132061</v>
      </c>
    </row>
    <row r="113" spans="1:11" ht="12.75" customHeight="1" x14ac:dyDescent="0.25">
      <c r="A113" s="234" t="s">
        <v>165</v>
      </c>
      <c r="B113" s="234"/>
      <c r="C113" s="234"/>
      <c r="D113" s="234"/>
      <c r="E113" s="234"/>
      <c r="F113" s="234"/>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59055118110236227" bottom="0.59055118110236227" header="0.51181102362204722" footer="0.51181102362204722"/>
  <pageSetup paperSize="9" scale="7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8" sqref="I5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69" t="s">
        <v>166</v>
      </c>
      <c r="B1" s="270"/>
      <c r="C1" s="270"/>
      <c r="D1" s="270"/>
      <c r="E1" s="270"/>
      <c r="F1" s="270"/>
      <c r="G1" s="270"/>
      <c r="H1" s="270"/>
      <c r="I1" s="270"/>
    </row>
    <row r="2" spans="1:9" x14ac:dyDescent="0.25">
      <c r="A2" s="271" t="s">
        <v>560</v>
      </c>
      <c r="B2" s="223"/>
      <c r="C2" s="223"/>
      <c r="D2" s="223"/>
      <c r="E2" s="223"/>
      <c r="F2" s="223"/>
      <c r="G2" s="223"/>
      <c r="H2" s="223"/>
      <c r="I2" s="223"/>
    </row>
    <row r="3" spans="1:9" x14ac:dyDescent="0.25">
      <c r="A3" s="273" t="s">
        <v>446</v>
      </c>
      <c r="B3" s="274"/>
      <c r="C3" s="274"/>
      <c r="D3" s="274"/>
      <c r="E3" s="274"/>
      <c r="F3" s="274"/>
      <c r="G3" s="274"/>
      <c r="H3" s="274"/>
      <c r="I3" s="274"/>
    </row>
    <row r="4" spans="1:9" x14ac:dyDescent="0.25">
      <c r="A4" s="272" t="s">
        <v>553</v>
      </c>
      <c r="B4" s="226"/>
      <c r="C4" s="226"/>
      <c r="D4" s="226"/>
      <c r="E4" s="226"/>
      <c r="F4" s="226"/>
      <c r="G4" s="226"/>
      <c r="H4" s="226"/>
      <c r="I4" s="227"/>
    </row>
    <row r="5" spans="1:9" ht="22.2" x14ac:dyDescent="0.25">
      <c r="A5" s="275" t="s">
        <v>2</v>
      </c>
      <c r="B5" s="231"/>
      <c r="C5" s="231"/>
      <c r="D5" s="231"/>
      <c r="E5" s="231"/>
      <c r="F5" s="231"/>
      <c r="G5" s="64" t="s">
        <v>103</v>
      </c>
      <c r="H5" s="65" t="s">
        <v>301</v>
      </c>
      <c r="I5" s="65" t="s">
        <v>279</v>
      </c>
    </row>
    <row r="6" spans="1:9" x14ac:dyDescent="0.25">
      <c r="A6" s="276">
        <v>1</v>
      </c>
      <c r="B6" s="231"/>
      <c r="C6" s="231"/>
      <c r="D6" s="231"/>
      <c r="E6" s="231"/>
      <c r="F6" s="231"/>
      <c r="G6" s="66">
        <v>2</v>
      </c>
      <c r="H6" s="65" t="s">
        <v>167</v>
      </c>
      <c r="I6" s="65" t="s">
        <v>168</v>
      </c>
    </row>
    <row r="7" spans="1:9" x14ac:dyDescent="0.25">
      <c r="A7" s="266" t="s">
        <v>169</v>
      </c>
      <c r="B7" s="266"/>
      <c r="C7" s="266"/>
      <c r="D7" s="266"/>
      <c r="E7" s="266"/>
      <c r="F7" s="266"/>
      <c r="G7" s="266"/>
      <c r="H7" s="266"/>
      <c r="I7" s="266"/>
    </row>
    <row r="8" spans="1:9" ht="12.75" customHeight="1" x14ac:dyDescent="0.25">
      <c r="A8" s="213" t="s">
        <v>170</v>
      </c>
      <c r="B8" s="213"/>
      <c r="C8" s="213"/>
      <c r="D8" s="213"/>
      <c r="E8" s="213"/>
      <c r="F8" s="213"/>
      <c r="G8" s="67">
        <v>1</v>
      </c>
      <c r="H8" s="68">
        <v>-1222807</v>
      </c>
      <c r="I8" s="68">
        <v>-1420678</v>
      </c>
    </row>
    <row r="9" spans="1:9" ht="12.75" customHeight="1" x14ac:dyDescent="0.25">
      <c r="A9" s="268" t="s">
        <v>171</v>
      </c>
      <c r="B9" s="268"/>
      <c r="C9" s="268"/>
      <c r="D9" s="268"/>
      <c r="E9" s="268"/>
      <c r="F9" s="268"/>
      <c r="G9" s="69">
        <v>2</v>
      </c>
      <c r="H9" s="70">
        <f>H10+H11+H12+H13+H14+H15+H16+H17</f>
        <v>1095024</v>
      </c>
      <c r="I9" s="70">
        <f>I10+I11+I12+I13+I14+I15+I16+I17</f>
        <v>2622095</v>
      </c>
    </row>
    <row r="10" spans="1:9" ht="12.75" customHeight="1" x14ac:dyDescent="0.25">
      <c r="A10" s="247" t="s">
        <v>172</v>
      </c>
      <c r="B10" s="247"/>
      <c r="C10" s="247"/>
      <c r="D10" s="247"/>
      <c r="E10" s="247"/>
      <c r="F10" s="247"/>
      <c r="G10" s="67">
        <v>3</v>
      </c>
      <c r="H10" s="68">
        <v>1336460</v>
      </c>
      <c r="I10" s="68">
        <v>2253959</v>
      </c>
    </row>
    <row r="11" spans="1:9" ht="22.2" customHeight="1" x14ac:dyDescent="0.25">
      <c r="A11" s="247" t="s">
        <v>173</v>
      </c>
      <c r="B11" s="247"/>
      <c r="C11" s="247"/>
      <c r="D11" s="247"/>
      <c r="E11" s="247"/>
      <c r="F11" s="247"/>
      <c r="G11" s="67">
        <v>4</v>
      </c>
      <c r="H11" s="68">
        <v>102821</v>
      </c>
      <c r="I11" s="68">
        <v>54108</v>
      </c>
    </row>
    <row r="12" spans="1:9" ht="23.4" customHeight="1" x14ac:dyDescent="0.25">
      <c r="A12" s="247" t="s">
        <v>174</v>
      </c>
      <c r="B12" s="247"/>
      <c r="C12" s="247"/>
      <c r="D12" s="247"/>
      <c r="E12" s="247"/>
      <c r="F12" s="247"/>
      <c r="G12" s="67">
        <v>5</v>
      </c>
      <c r="H12" s="68">
        <v>7499</v>
      </c>
      <c r="I12" s="68">
        <v>278739</v>
      </c>
    </row>
    <row r="13" spans="1:9" ht="12.75" customHeight="1" x14ac:dyDescent="0.25">
      <c r="A13" s="247" t="s">
        <v>175</v>
      </c>
      <c r="B13" s="247"/>
      <c r="C13" s="247"/>
      <c r="D13" s="247"/>
      <c r="E13" s="247"/>
      <c r="F13" s="247"/>
      <c r="G13" s="67">
        <v>6</v>
      </c>
      <c r="H13" s="68">
        <v>-422</v>
      </c>
      <c r="I13" s="68">
        <v>-210</v>
      </c>
    </row>
    <row r="14" spans="1:9" ht="12.75" customHeight="1" x14ac:dyDescent="0.25">
      <c r="A14" s="247" t="s">
        <v>176</v>
      </c>
      <c r="B14" s="247"/>
      <c r="C14" s="247"/>
      <c r="D14" s="247"/>
      <c r="E14" s="247"/>
      <c r="F14" s="247"/>
      <c r="G14" s="67">
        <v>7</v>
      </c>
      <c r="H14" s="68">
        <v>1724</v>
      </c>
      <c r="I14" s="68">
        <v>85797</v>
      </c>
    </row>
    <row r="15" spans="1:9" ht="12.75" customHeight="1" x14ac:dyDescent="0.25">
      <c r="A15" s="247" t="s">
        <v>177</v>
      </c>
      <c r="B15" s="247"/>
      <c r="C15" s="247"/>
      <c r="D15" s="247"/>
      <c r="E15" s="247"/>
      <c r="F15" s="247"/>
      <c r="G15" s="67">
        <v>8</v>
      </c>
      <c r="H15" s="68">
        <v>0</v>
      </c>
      <c r="I15" s="68">
        <v>0</v>
      </c>
    </row>
    <row r="16" spans="1:9" ht="12.75" customHeight="1" x14ac:dyDescent="0.25">
      <c r="A16" s="247" t="s">
        <v>178</v>
      </c>
      <c r="B16" s="247"/>
      <c r="C16" s="247"/>
      <c r="D16" s="247"/>
      <c r="E16" s="247"/>
      <c r="F16" s="247"/>
      <c r="G16" s="67">
        <v>9</v>
      </c>
      <c r="H16" s="68">
        <v>-9131</v>
      </c>
      <c r="I16" s="68">
        <v>0</v>
      </c>
    </row>
    <row r="17" spans="1:9" ht="25.2" customHeight="1" x14ac:dyDescent="0.25">
      <c r="A17" s="247" t="s">
        <v>179</v>
      </c>
      <c r="B17" s="247"/>
      <c r="C17" s="247"/>
      <c r="D17" s="247"/>
      <c r="E17" s="247"/>
      <c r="F17" s="247"/>
      <c r="G17" s="67">
        <v>10</v>
      </c>
      <c r="H17" s="68">
        <v>-343927</v>
      </c>
      <c r="I17" s="68">
        <v>-50298</v>
      </c>
    </row>
    <row r="18" spans="1:9" ht="28.2" customHeight="1" x14ac:dyDescent="0.25">
      <c r="A18" s="264" t="s">
        <v>306</v>
      </c>
      <c r="B18" s="264"/>
      <c r="C18" s="264"/>
      <c r="D18" s="264"/>
      <c r="E18" s="264"/>
      <c r="F18" s="264"/>
      <c r="G18" s="69">
        <v>11</v>
      </c>
      <c r="H18" s="70">
        <f>H8+H9</f>
        <v>-127783</v>
      </c>
      <c r="I18" s="70">
        <f>I8+I9</f>
        <v>1201417</v>
      </c>
    </row>
    <row r="19" spans="1:9" ht="12.75" customHeight="1" x14ac:dyDescent="0.25">
      <c r="A19" s="268" t="s">
        <v>180</v>
      </c>
      <c r="B19" s="268"/>
      <c r="C19" s="268"/>
      <c r="D19" s="268"/>
      <c r="E19" s="268"/>
      <c r="F19" s="268"/>
      <c r="G19" s="69">
        <v>12</v>
      </c>
      <c r="H19" s="70">
        <f>H20+H21+H22+H23</f>
        <v>-365652</v>
      </c>
      <c r="I19" s="70">
        <f>I20+I21+I22+I23</f>
        <v>403129</v>
      </c>
    </row>
    <row r="20" spans="1:9" ht="12.75" customHeight="1" x14ac:dyDescent="0.25">
      <c r="A20" s="247" t="s">
        <v>181</v>
      </c>
      <c r="B20" s="247"/>
      <c r="C20" s="247"/>
      <c r="D20" s="247"/>
      <c r="E20" s="247"/>
      <c r="F20" s="247"/>
      <c r="G20" s="67">
        <v>13</v>
      </c>
      <c r="H20" s="68">
        <v>69817</v>
      </c>
      <c r="I20" s="68">
        <v>295297</v>
      </c>
    </row>
    <row r="21" spans="1:9" ht="12.75" customHeight="1" x14ac:dyDescent="0.25">
      <c r="A21" s="247" t="s">
        <v>182</v>
      </c>
      <c r="B21" s="247"/>
      <c r="C21" s="247"/>
      <c r="D21" s="247"/>
      <c r="E21" s="247"/>
      <c r="F21" s="247"/>
      <c r="G21" s="67">
        <v>14</v>
      </c>
      <c r="H21" s="68">
        <v>-157955</v>
      </c>
      <c r="I21" s="68">
        <v>-46356</v>
      </c>
    </row>
    <row r="22" spans="1:9" ht="12.75" customHeight="1" x14ac:dyDescent="0.25">
      <c r="A22" s="247" t="s">
        <v>183</v>
      </c>
      <c r="B22" s="247"/>
      <c r="C22" s="247"/>
      <c r="D22" s="247"/>
      <c r="E22" s="247"/>
      <c r="F22" s="247"/>
      <c r="G22" s="67">
        <v>15</v>
      </c>
      <c r="H22" s="68">
        <v>-277514</v>
      </c>
      <c r="I22" s="68">
        <v>154188</v>
      </c>
    </row>
    <row r="23" spans="1:9" ht="12.75" customHeight="1" x14ac:dyDescent="0.25">
      <c r="A23" s="247" t="s">
        <v>184</v>
      </c>
      <c r="B23" s="247"/>
      <c r="C23" s="247"/>
      <c r="D23" s="247"/>
      <c r="E23" s="247"/>
      <c r="F23" s="247"/>
      <c r="G23" s="67">
        <v>16</v>
      </c>
      <c r="H23" s="68">
        <v>0</v>
      </c>
      <c r="I23" s="68">
        <v>0</v>
      </c>
    </row>
    <row r="24" spans="1:9" ht="12.75" customHeight="1" x14ac:dyDescent="0.25">
      <c r="A24" s="264" t="s">
        <v>185</v>
      </c>
      <c r="B24" s="264"/>
      <c r="C24" s="264"/>
      <c r="D24" s="264"/>
      <c r="E24" s="264"/>
      <c r="F24" s="264"/>
      <c r="G24" s="69">
        <v>17</v>
      </c>
      <c r="H24" s="70">
        <f>H18+H19</f>
        <v>-493435</v>
      </c>
      <c r="I24" s="70">
        <f>I18+I19</f>
        <v>1604546</v>
      </c>
    </row>
    <row r="25" spans="1:9" ht="12.75" customHeight="1" x14ac:dyDescent="0.25">
      <c r="A25" s="213" t="s">
        <v>186</v>
      </c>
      <c r="B25" s="213"/>
      <c r="C25" s="213"/>
      <c r="D25" s="213"/>
      <c r="E25" s="213"/>
      <c r="F25" s="213"/>
      <c r="G25" s="67">
        <v>18</v>
      </c>
      <c r="H25" s="68">
        <v>-1724</v>
      </c>
      <c r="I25" s="68">
        <v>-70618</v>
      </c>
    </row>
    <row r="26" spans="1:9" ht="12.75" customHeight="1" x14ac:dyDescent="0.25">
      <c r="A26" s="213" t="s">
        <v>187</v>
      </c>
      <c r="B26" s="213"/>
      <c r="C26" s="213"/>
      <c r="D26" s="213"/>
      <c r="E26" s="213"/>
      <c r="F26" s="213"/>
      <c r="G26" s="67">
        <v>19</v>
      </c>
      <c r="H26" s="68">
        <v>-29249</v>
      </c>
      <c r="I26" s="68">
        <v>0</v>
      </c>
    </row>
    <row r="27" spans="1:9" ht="25.95" customHeight="1" x14ac:dyDescent="0.25">
      <c r="A27" s="265" t="s">
        <v>188</v>
      </c>
      <c r="B27" s="265"/>
      <c r="C27" s="265"/>
      <c r="D27" s="265"/>
      <c r="E27" s="265"/>
      <c r="F27" s="265"/>
      <c r="G27" s="69">
        <v>20</v>
      </c>
      <c r="H27" s="70">
        <f>H24+H25+H26</f>
        <v>-524408</v>
      </c>
      <c r="I27" s="70">
        <f>I24+I25+I26</f>
        <v>1533928</v>
      </c>
    </row>
    <row r="28" spans="1:9" x14ac:dyDescent="0.25">
      <c r="A28" s="266" t="s">
        <v>189</v>
      </c>
      <c r="B28" s="266"/>
      <c r="C28" s="266"/>
      <c r="D28" s="266"/>
      <c r="E28" s="266"/>
      <c r="F28" s="266"/>
      <c r="G28" s="266"/>
      <c r="H28" s="266"/>
      <c r="I28" s="266"/>
    </row>
    <row r="29" spans="1:9" ht="30.6" customHeight="1" x14ac:dyDescent="0.25">
      <c r="A29" s="213" t="s">
        <v>190</v>
      </c>
      <c r="B29" s="213"/>
      <c r="C29" s="213"/>
      <c r="D29" s="213"/>
      <c r="E29" s="213"/>
      <c r="F29" s="213"/>
      <c r="G29" s="67">
        <v>21</v>
      </c>
      <c r="H29" s="71">
        <v>0</v>
      </c>
      <c r="I29" s="71">
        <v>0</v>
      </c>
    </row>
    <row r="30" spans="1:9" ht="12.75" customHeight="1" x14ac:dyDescent="0.25">
      <c r="A30" s="213" t="s">
        <v>191</v>
      </c>
      <c r="B30" s="213"/>
      <c r="C30" s="213"/>
      <c r="D30" s="213"/>
      <c r="E30" s="213"/>
      <c r="F30" s="213"/>
      <c r="G30" s="67">
        <v>22</v>
      </c>
      <c r="H30" s="71">
        <v>0</v>
      </c>
      <c r="I30" s="71">
        <v>0</v>
      </c>
    </row>
    <row r="31" spans="1:9" ht="12.75" customHeight="1" x14ac:dyDescent="0.25">
      <c r="A31" s="213" t="s">
        <v>192</v>
      </c>
      <c r="B31" s="213"/>
      <c r="C31" s="213"/>
      <c r="D31" s="213"/>
      <c r="E31" s="213"/>
      <c r="F31" s="213"/>
      <c r="G31" s="67">
        <v>23</v>
      </c>
      <c r="H31" s="71">
        <v>0</v>
      </c>
      <c r="I31" s="71">
        <v>0</v>
      </c>
    </row>
    <row r="32" spans="1:9" ht="12.75" customHeight="1" x14ac:dyDescent="0.25">
      <c r="A32" s="213" t="s">
        <v>193</v>
      </c>
      <c r="B32" s="213"/>
      <c r="C32" s="213"/>
      <c r="D32" s="213"/>
      <c r="E32" s="213"/>
      <c r="F32" s="213"/>
      <c r="G32" s="67">
        <v>24</v>
      </c>
      <c r="H32" s="71">
        <v>0</v>
      </c>
      <c r="I32" s="71">
        <v>0</v>
      </c>
    </row>
    <row r="33" spans="1:9" ht="12.75" customHeight="1" x14ac:dyDescent="0.25">
      <c r="A33" s="213" t="s">
        <v>194</v>
      </c>
      <c r="B33" s="213"/>
      <c r="C33" s="213"/>
      <c r="D33" s="213"/>
      <c r="E33" s="213"/>
      <c r="F33" s="213"/>
      <c r="G33" s="67">
        <v>25</v>
      </c>
      <c r="H33" s="71">
        <v>0</v>
      </c>
      <c r="I33" s="71">
        <v>0</v>
      </c>
    </row>
    <row r="34" spans="1:9" ht="12.75" customHeight="1" x14ac:dyDescent="0.25">
      <c r="A34" s="213" t="s">
        <v>195</v>
      </c>
      <c r="B34" s="213"/>
      <c r="C34" s="213"/>
      <c r="D34" s="213"/>
      <c r="E34" s="213"/>
      <c r="F34" s="213"/>
      <c r="G34" s="67">
        <v>26</v>
      </c>
      <c r="H34" s="71">
        <v>0</v>
      </c>
      <c r="I34" s="71">
        <v>0</v>
      </c>
    </row>
    <row r="35" spans="1:9" ht="26.4" customHeight="1" x14ac:dyDescent="0.25">
      <c r="A35" s="264" t="s">
        <v>196</v>
      </c>
      <c r="B35" s="264"/>
      <c r="C35" s="264"/>
      <c r="D35" s="264"/>
      <c r="E35" s="264"/>
      <c r="F35" s="264"/>
      <c r="G35" s="69">
        <v>27</v>
      </c>
      <c r="H35" s="72">
        <f>H29+H30+H31+H32+H33+H34</f>
        <v>0</v>
      </c>
      <c r="I35" s="72">
        <f>I29+I30+I31+I32+I33+I34</f>
        <v>0</v>
      </c>
    </row>
    <row r="36" spans="1:9" ht="22.95" customHeight="1" x14ac:dyDescent="0.25">
      <c r="A36" s="213" t="s">
        <v>197</v>
      </c>
      <c r="B36" s="213"/>
      <c r="C36" s="213"/>
      <c r="D36" s="213"/>
      <c r="E36" s="213"/>
      <c r="F36" s="213"/>
      <c r="G36" s="67">
        <v>28</v>
      </c>
      <c r="H36" s="71">
        <v>-19529318</v>
      </c>
      <c r="I36" s="71">
        <v>-8322101</v>
      </c>
    </row>
    <row r="37" spans="1:9" ht="12.75" customHeight="1" x14ac:dyDescent="0.25">
      <c r="A37" s="213" t="s">
        <v>198</v>
      </c>
      <c r="B37" s="213"/>
      <c r="C37" s="213"/>
      <c r="D37" s="213"/>
      <c r="E37" s="213"/>
      <c r="F37" s="213"/>
      <c r="G37" s="67">
        <v>29</v>
      </c>
      <c r="H37" s="71">
        <v>0</v>
      </c>
      <c r="I37" s="71">
        <v>0</v>
      </c>
    </row>
    <row r="38" spans="1:9" ht="12.75" customHeight="1" x14ac:dyDescent="0.25">
      <c r="A38" s="213" t="s">
        <v>199</v>
      </c>
      <c r="B38" s="213"/>
      <c r="C38" s="213"/>
      <c r="D38" s="213"/>
      <c r="E38" s="213"/>
      <c r="F38" s="213"/>
      <c r="G38" s="67">
        <v>30</v>
      </c>
      <c r="H38" s="71">
        <v>0</v>
      </c>
      <c r="I38" s="71">
        <v>0</v>
      </c>
    </row>
    <row r="39" spans="1:9" ht="12.75" customHeight="1" x14ac:dyDescent="0.25">
      <c r="A39" s="213" t="s">
        <v>200</v>
      </c>
      <c r="B39" s="213"/>
      <c r="C39" s="213"/>
      <c r="D39" s="213"/>
      <c r="E39" s="213"/>
      <c r="F39" s="213"/>
      <c r="G39" s="67">
        <v>31</v>
      </c>
      <c r="H39" s="71">
        <v>0</v>
      </c>
      <c r="I39" s="71">
        <v>0</v>
      </c>
    </row>
    <row r="40" spans="1:9" ht="12.75" customHeight="1" x14ac:dyDescent="0.25">
      <c r="A40" s="213" t="s">
        <v>201</v>
      </c>
      <c r="B40" s="213"/>
      <c r="C40" s="213"/>
      <c r="D40" s="213"/>
      <c r="E40" s="213"/>
      <c r="F40" s="213"/>
      <c r="G40" s="67">
        <v>32</v>
      </c>
      <c r="H40" s="71">
        <v>0</v>
      </c>
      <c r="I40" s="71">
        <v>0</v>
      </c>
    </row>
    <row r="41" spans="1:9" ht="24" customHeight="1" x14ac:dyDescent="0.25">
      <c r="A41" s="264" t="s">
        <v>202</v>
      </c>
      <c r="B41" s="264"/>
      <c r="C41" s="264"/>
      <c r="D41" s="264"/>
      <c r="E41" s="264"/>
      <c r="F41" s="264"/>
      <c r="G41" s="69">
        <v>33</v>
      </c>
      <c r="H41" s="72">
        <f>H36+H37+H38+H39+H40</f>
        <v>-19529318</v>
      </c>
      <c r="I41" s="72">
        <f>I36+I37+I38+I39+I40</f>
        <v>-8322101</v>
      </c>
    </row>
    <row r="42" spans="1:9" ht="29.4" customHeight="1" x14ac:dyDescent="0.25">
      <c r="A42" s="265" t="s">
        <v>203</v>
      </c>
      <c r="B42" s="265"/>
      <c r="C42" s="265"/>
      <c r="D42" s="265"/>
      <c r="E42" s="265"/>
      <c r="F42" s="265"/>
      <c r="G42" s="69">
        <v>34</v>
      </c>
      <c r="H42" s="72">
        <f>H35+H41</f>
        <v>-19529318</v>
      </c>
      <c r="I42" s="72">
        <f>I35+I41</f>
        <v>-8322101</v>
      </c>
    </row>
    <row r="43" spans="1:9" x14ac:dyDescent="0.25">
      <c r="A43" s="266" t="s">
        <v>204</v>
      </c>
      <c r="B43" s="266"/>
      <c r="C43" s="266"/>
      <c r="D43" s="266"/>
      <c r="E43" s="266"/>
      <c r="F43" s="266"/>
      <c r="G43" s="266"/>
      <c r="H43" s="266"/>
      <c r="I43" s="266"/>
    </row>
    <row r="44" spans="1:9" ht="12.75" customHeight="1" x14ac:dyDescent="0.25">
      <c r="A44" s="213" t="s">
        <v>205</v>
      </c>
      <c r="B44" s="213"/>
      <c r="C44" s="213"/>
      <c r="D44" s="213"/>
      <c r="E44" s="213"/>
      <c r="F44" s="213"/>
      <c r="G44" s="67">
        <v>35</v>
      </c>
      <c r="H44" s="71">
        <v>17261111</v>
      </c>
      <c r="I44" s="71">
        <v>8044129</v>
      </c>
    </row>
    <row r="45" spans="1:9" ht="25.2" customHeight="1" x14ac:dyDescent="0.25">
      <c r="A45" s="213" t="s">
        <v>206</v>
      </c>
      <c r="B45" s="213"/>
      <c r="C45" s="213"/>
      <c r="D45" s="213"/>
      <c r="E45" s="213"/>
      <c r="F45" s="213"/>
      <c r="G45" s="67">
        <v>36</v>
      </c>
      <c r="H45" s="71">
        <v>0</v>
      </c>
      <c r="I45" s="71">
        <v>0</v>
      </c>
    </row>
    <row r="46" spans="1:9" ht="12.75" customHeight="1" x14ac:dyDescent="0.25">
      <c r="A46" s="213" t="s">
        <v>207</v>
      </c>
      <c r="B46" s="213"/>
      <c r="C46" s="213"/>
      <c r="D46" s="213"/>
      <c r="E46" s="213"/>
      <c r="F46" s="213"/>
      <c r="G46" s="67">
        <v>37</v>
      </c>
      <c r="H46" s="71">
        <v>0</v>
      </c>
      <c r="I46" s="71">
        <v>4987181</v>
      </c>
    </row>
    <row r="47" spans="1:9" ht="12.75" customHeight="1" x14ac:dyDescent="0.25">
      <c r="A47" s="213" t="s">
        <v>208</v>
      </c>
      <c r="B47" s="213"/>
      <c r="C47" s="213"/>
      <c r="D47" s="213"/>
      <c r="E47" s="213"/>
      <c r="F47" s="213"/>
      <c r="G47" s="67">
        <v>38</v>
      </c>
      <c r="H47" s="71">
        <v>0</v>
      </c>
      <c r="I47" s="71">
        <v>0</v>
      </c>
    </row>
    <row r="48" spans="1:9" ht="22.2" customHeight="1" x14ac:dyDescent="0.25">
      <c r="A48" s="264" t="s">
        <v>209</v>
      </c>
      <c r="B48" s="264"/>
      <c r="C48" s="264"/>
      <c r="D48" s="264"/>
      <c r="E48" s="264"/>
      <c r="F48" s="264"/>
      <c r="G48" s="69">
        <v>39</v>
      </c>
      <c r="H48" s="72">
        <f>H44+H45+H46+H47</f>
        <v>17261111</v>
      </c>
      <c r="I48" s="72">
        <f>I44+I45+I46+I47</f>
        <v>13031310</v>
      </c>
    </row>
    <row r="49" spans="1:9" ht="24.6" customHeight="1" x14ac:dyDescent="0.25">
      <c r="A49" s="213" t="s">
        <v>305</v>
      </c>
      <c r="B49" s="213"/>
      <c r="C49" s="213"/>
      <c r="D49" s="213"/>
      <c r="E49" s="213"/>
      <c r="F49" s="213"/>
      <c r="G49" s="67">
        <v>40</v>
      </c>
      <c r="H49" s="71">
        <v>0</v>
      </c>
      <c r="I49" s="71">
        <v>-263552.7</v>
      </c>
    </row>
    <row r="50" spans="1:9" ht="12.75" customHeight="1" x14ac:dyDescent="0.25">
      <c r="A50" s="213" t="s">
        <v>210</v>
      </c>
      <c r="B50" s="213"/>
      <c r="C50" s="213"/>
      <c r="D50" s="213"/>
      <c r="E50" s="213"/>
      <c r="F50" s="213"/>
      <c r="G50" s="67">
        <v>41</v>
      </c>
      <c r="H50" s="71">
        <v>0</v>
      </c>
      <c r="I50" s="71">
        <v>0</v>
      </c>
    </row>
    <row r="51" spans="1:9" ht="12.75" customHeight="1" x14ac:dyDescent="0.25">
      <c r="A51" s="213" t="s">
        <v>211</v>
      </c>
      <c r="B51" s="213"/>
      <c r="C51" s="213"/>
      <c r="D51" s="213"/>
      <c r="E51" s="213"/>
      <c r="F51" s="213"/>
      <c r="G51" s="67">
        <v>42</v>
      </c>
      <c r="H51" s="71">
        <v>0</v>
      </c>
      <c r="I51" s="71">
        <v>0</v>
      </c>
    </row>
    <row r="52" spans="1:9" ht="22.95" customHeight="1" x14ac:dyDescent="0.25">
      <c r="A52" s="213" t="s">
        <v>212</v>
      </c>
      <c r="B52" s="213"/>
      <c r="C52" s="213"/>
      <c r="D52" s="213"/>
      <c r="E52" s="213"/>
      <c r="F52" s="213"/>
      <c r="G52" s="67">
        <v>43</v>
      </c>
      <c r="H52" s="71">
        <v>0</v>
      </c>
      <c r="I52" s="71">
        <v>0</v>
      </c>
    </row>
    <row r="53" spans="1:9" ht="12.75" customHeight="1" x14ac:dyDescent="0.25">
      <c r="A53" s="213" t="s">
        <v>213</v>
      </c>
      <c r="B53" s="213"/>
      <c r="C53" s="213"/>
      <c r="D53" s="213"/>
      <c r="E53" s="213"/>
      <c r="F53" s="213"/>
      <c r="G53" s="67">
        <v>44</v>
      </c>
      <c r="H53" s="71">
        <v>0</v>
      </c>
      <c r="I53" s="71">
        <v>0</v>
      </c>
    </row>
    <row r="54" spans="1:9" ht="30.6" customHeight="1" x14ac:dyDescent="0.25">
      <c r="A54" s="264" t="s">
        <v>214</v>
      </c>
      <c r="B54" s="264"/>
      <c r="C54" s="264"/>
      <c r="D54" s="264"/>
      <c r="E54" s="264"/>
      <c r="F54" s="264"/>
      <c r="G54" s="69">
        <v>45</v>
      </c>
      <c r="H54" s="72">
        <f>H49+H50+H51+H52+H53</f>
        <v>0</v>
      </c>
      <c r="I54" s="72">
        <f>I49+I50+I51+I52+I53</f>
        <v>-263552.7</v>
      </c>
    </row>
    <row r="55" spans="1:9" ht="29.4" customHeight="1" x14ac:dyDescent="0.25">
      <c r="A55" s="265" t="s">
        <v>215</v>
      </c>
      <c r="B55" s="265"/>
      <c r="C55" s="265"/>
      <c r="D55" s="265"/>
      <c r="E55" s="265"/>
      <c r="F55" s="265"/>
      <c r="G55" s="69">
        <v>46</v>
      </c>
      <c r="H55" s="72">
        <f>H48+H54</f>
        <v>17261111</v>
      </c>
      <c r="I55" s="72">
        <f>I48+I54</f>
        <v>12767757.300000001</v>
      </c>
    </row>
    <row r="56" spans="1:9" x14ac:dyDescent="0.25">
      <c r="A56" s="213" t="s">
        <v>216</v>
      </c>
      <c r="B56" s="213"/>
      <c r="C56" s="213"/>
      <c r="D56" s="213"/>
      <c r="E56" s="213"/>
      <c r="F56" s="213"/>
      <c r="G56" s="67">
        <v>47</v>
      </c>
      <c r="H56" s="71">
        <v>0</v>
      </c>
      <c r="I56" s="71">
        <v>0</v>
      </c>
    </row>
    <row r="57" spans="1:9" ht="26.4" customHeight="1" x14ac:dyDescent="0.25">
      <c r="A57" s="265" t="s">
        <v>217</v>
      </c>
      <c r="B57" s="265"/>
      <c r="C57" s="265"/>
      <c r="D57" s="265"/>
      <c r="E57" s="265"/>
      <c r="F57" s="265"/>
      <c r="G57" s="69">
        <v>48</v>
      </c>
      <c r="H57" s="72">
        <f>H27+H42+H55+H56</f>
        <v>-2792615</v>
      </c>
      <c r="I57" s="72">
        <f>I27+I42+I55+I56</f>
        <v>5979584.3000000007</v>
      </c>
    </row>
    <row r="58" spans="1:9" x14ac:dyDescent="0.25">
      <c r="A58" s="267" t="s">
        <v>218</v>
      </c>
      <c r="B58" s="267"/>
      <c r="C58" s="267"/>
      <c r="D58" s="267"/>
      <c r="E58" s="267"/>
      <c r="F58" s="267"/>
      <c r="G58" s="67">
        <v>49</v>
      </c>
      <c r="H58" s="71">
        <v>4190380</v>
      </c>
      <c r="I58" s="71">
        <v>1397765</v>
      </c>
    </row>
    <row r="59" spans="1:9" ht="31.2" customHeight="1" x14ac:dyDescent="0.25">
      <c r="A59" s="265" t="s">
        <v>219</v>
      </c>
      <c r="B59" s="265"/>
      <c r="C59" s="265"/>
      <c r="D59" s="265"/>
      <c r="E59" s="265"/>
      <c r="F59" s="265"/>
      <c r="G59" s="69">
        <v>50</v>
      </c>
      <c r="H59" s="72">
        <f>H57+H58</f>
        <v>1397765</v>
      </c>
      <c r="I59" s="72">
        <f>I57+I58</f>
        <v>7377349.3000000007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47244094488188981" right="0.47244094488188981" top="0.47244094488188981" bottom="0.47244094488188981" header="0.31496062992125984" footer="0.31496062992125984"/>
  <pageSetup paperSize="9" scale="7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activeCell="A2" sqref="A2:I2"/>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69" t="s">
        <v>220</v>
      </c>
      <c r="B1" s="270"/>
      <c r="C1" s="270"/>
      <c r="D1" s="270"/>
      <c r="E1" s="270"/>
      <c r="F1" s="270"/>
      <c r="G1" s="270"/>
      <c r="H1" s="270"/>
      <c r="I1" s="270"/>
    </row>
    <row r="2" spans="1:9" ht="12.75" customHeight="1" x14ac:dyDescent="0.25">
      <c r="A2" s="271"/>
      <c r="B2" s="223"/>
      <c r="C2" s="223"/>
      <c r="D2" s="223"/>
      <c r="E2" s="223"/>
      <c r="F2" s="223"/>
      <c r="G2" s="223"/>
      <c r="H2" s="223"/>
      <c r="I2" s="223"/>
    </row>
    <row r="3" spans="1:9" x14ac:dyDescent="0.25">
      <c r="A3" s="279" t="s">
        <v>446</v>
      </c>
      <c r="B3" s="280"/>
      <c r="C3" s="280"/>
      <c r="D3" s="280"/>
      <c r="E3" s="280"/>
      <c r="F3" s="280"/>
      <c r="G3" s="280"/>
      <c r="H3" s="280"/>
      <c r="I3" s="280"/>
    </row>
    <row r="4" spans="1:9" x14ac:dyDescent="0.25">
      <c r="A4" s="272" t="s">
        <v>464</v>
      </c>
      <c r="B4" s="226"/>
      <c r="C4" s="226"/>
      <c r="D4" s="226"/>
      <c r="E4" s="226"/>
      <c r="F4" s="226"/>
      <c r="G4" s="226"/>
      <c r="H4" s="226"/>
      <c r="I4" s="227"/>
    </row>
    <row r="5" spans="1:9" ht="22.8" thickBot="1" x14ac:dyDescent="0.3">
      <c r="A5" s="294" t="s">
        <v>2</v>
      </c>
      <c r="B5" s="295"/>
      <c r="C5" s="295"/>
      <c r="D5" s="295"/>
      <c r="E5" s="295"/>
      <c r="F5" s="296"/>
      <c r="G5" s="14" t="s">
        <v>103</v>
      </c>
      <c r="H5" s="20" t="s">
        <v>301</v>
      </c>
      <c r="I5" s="20" t="s">
        <v>279</v>
      </c>
    </row>
    <row r="6" spans="1:9" x14ac:dyDescent="0.25">
      <c r="A6" s="285">
        <v>1</v>
      </c>
      <c r="B6" s="286"/>
      <c r="C6" s="286"/>
      <c r="D6" s="286"/>
      <c r="E6" s="286"/>
      <c r="F6" s="287"/>
      <c r="G6" s="15">
        <v>2</v>
      </c>
      <c r="H6" s="21" t="s">
        <v>167</v>
      </c>
      <c r="I6" s="21" t="s">
        <v>168</v>
      </c>
    </row>
    <row r="7" spans="1:9" x14ac:dyDescent="0.25">
      <c r="A7" s="290" t="s">
        <v>169</v>
      </c>
      <c r="B7" s="291"/>
      <c r="C7" s="291"/>
      <c r="D7" s="291"/>
      <c r="E7" s="291"/>
      <c r="F7" s="291"/>
      <c r="G7" s="291"/>
      <c r="H7" s="291"/>
      <c r="I7" s="292"/>
    </row>
    <row r="8" spans="1:9" x14ac:dyDescent="0.25">
      <c r="A8" s="293" t="s">
        <v>221</v>
      </c>
      <c r="B8" s="293"/>
      <c r="C8" s="293"/>
      <c r="D8" s="293"/>
      <c r="E8" s="293"/>
      <c r="F8" s="293"/>
      <c r="G8" s="16">
        <v>1</v>
      </c>
      <c r="H8" s="23">
        <v>0</v>
      </c>
      <c r="I8" s="23">
        <v>0</v>
      </c>
    </row>
    <row r="9" spans="1:9" x14ac:dyDescent="0.25">
      <c r="A9" s="277" t="s">
        <v>222</v>
      </c>
      <c r="B9" s="277"/>
      <c r="C9" s="277"/>
      <c r="D9" s="277"/>
      <c r="E9" s="277"/>
      <c r="F9" s="277"/>
      <c r="G9" s="17">
        <v>2</v>
      </c>
      <c r="H9" s="24">
        <v>0</v>
      </c>
      <c r="I9" s="24">
        <v>0</v>
      </c>
    </row>
    <row r="10" spans="1:9" x14ac:dyDescent="0.25">
      <c r="A10" s="277" t="s">
        <v>223</v>
      </c>
      <c r="B10" s="277"/>
      <c r="C10" s="277"/>
      <c r="D10" s="277"/>
      <c r="E10" s="277"/>
      <c r="F10" s="277"/>
      <c r="G10" s="17">
        <v>3</v>
      </c>
      <c r="H10" s="24">
        <v>0</v>
      </c>
      <c r="I10" s="24">
        <v>0</v>
      </c>
    </row>
    <row r="11" spans="1:9" x14ac:dyDescent="0.25">
      <c r="A11" s="277" t="s">
        <v>224</v>
      </c>
      <c r="B11" s="277"/>
      <c r="C11" s="277"/>
      <c r="D11" s="277"/>
      <c r="E11" s="277"/>
      <c r="F11" s="277"/>
      <c r="G11" s="17">
        <v>4</v>
      </c>
      <c r="H11" s="24">
        <v>0</v>
      </c>
      <c r="I11" s="24">
        <v>0</v>
      </c>
    </row>
    <row r="12" spans="1:9" x14ac:dyDescent="0.25">
      <c r="A12" s="277" t="s">
        <v>393</v>
      </c>
      <c r="B12" s="277"/>
      <c r="C12" s="277"/>
      <c r="D12" s="277"/>
      <c r="E12" s="277"/>
      <c r="F12" s="277"/>
      <c r="G12" s="17">
        <v>5</v>
      </c>
      <c r="H12" s="24">
        <v>0</v>
      </c>
      <c r="I12" s="24">
        <v>0</v>
      </c>
    </row>
    <row r="13" spans="1:9" x14ac:dyDescent="0.25">
      <c r="A13" s="278" t="s">
        <v>394</v>
      </c>
      <c r="B13" s="278"/>
      <c r="C13" s="278"/>
      <c r="D13" s="278"/>
      <c r="E13" s="278"/>
      <c r="F13" s="278"/>
      <c r="G13" s="57">
        <v>6</v>
      </c>
      <c r="H13" s="60">
        <f>SUM(H8:H12)</f>
        <v>0</v>
      </c>
      <c r="I13" s="60">
        <f>SUM(I8:I12)</f>
        <v>0</v>
      </c>
    </row>
    <row r="14" spans="1:9" ht="12.75" customHeight="1" x14ac:dyDescent="0.25">
      <c r="A14" s="277" t="s">
        <v>395</v>
      </c>
      <c r="B14" s="277"/>
      <c r="C14" s="277"/>
      <c r="D14" s="277"/>
      <c r="E14" s="277"/>
      <c r="F14" s="277"/>
      <c r="G14" s="17">
        <v>7</v>
      </c>
      <c r="H14" s="24">
        <v>0</v>
      </c>
      <c r="I14" s="24">
        <v>0</v>
      </c>
    </row>
    <row r="15" spans="1:9" ht="12.75" customHeight="1" x14ac:dyDescent="0.25">
      <c r="A15" s="277" t="s">
        <v>396</v>
      </c>
      <c r="B15" s="277"/>
      <c r="C15" s="277"/>
      <c r="D15" s="277"/>
      <c r="E15" s="277"/>
      <c r="F15" s="277"/>
      <c r="G15" s="17">
        <v>8</v>
      </c>
      <c r="H15" s="24">
        <v>0</v>
      </c>
      <c r="I15" s="24">
        <v>0</v>
      </c>
    </row>
    <row r="16" spans="1:9" ht="12.75" customHeight="1" x14ac:dyDescent="0.25">
      <c r="A16" s="277" t="s">
        <v>397</v>
      </c>
      <c r="B16" s="277"/>
      <c r="C16" s="277"/>
      <c r="D16" s="277"/>
      <c r="E16" s="277"/>
      <c r="F16" s="277"/>
      <c r="G16" s="17">
        <v>9</v>
      </c>
      <c r="H16" s="24">
        <v>0</v>
      </c>
      <c r="I16" s="24">
        <v>0</v>
      </c>
    </row>
    <row r="17" spans="1:9" ht="12.75" customHeight="1" x14ac:dyDescent="0.25">
      <c r="A17" s="277" t="s">
        <v>398</v>
      </c>
      <c r="B17" s="277"/>
      <c r="C17" s="277"/>
      <c r="D17" s="277"/>
      <c r="E17" s="277"/>
      <c r="F17" s="277"/>
      <c r="G17" s="17">
        <v>10</v>
      </c>
      <c r="H17" s="24">
        <v>0</v>
      </c>
      <c r="I17" s="24">
        <v>0</v>
      </c>
    </row>
    <row r="18" spans="1:9" ht="12.75" customHeight="1" x14ac:dyDescent="0.25">
      <c r="A18" s="277" t="s">
        <v>399</v>
      </c>
      <c r="B18" s="277"/>
      <c r="C18" s="277"/>
      <c r="D18" s="277"/>
      <c r="E18" s="277"/>
      <c r="F18" s="277"/>
      <c r="G18" s="17">
        <v>11</v>
      </c>
      <c r="H18" s="24">
        <v>0</v>
      </c>
      <c r="I18" s="24">
        <v>0</v>
      </c>
    </row>
    <row r="19" spans="1:9" ht="12.75" customHeight="1" x14ac:dyDescent="0.25">
      <c r="A19" s="277" t="s">
        <v>400</v>
      </c>
      <c r="B19" s="277"/>
      <c r="C19" s="277"/>
      <c r="D19" s="277"/>
      <c r="E19" s="277"/>
      <c r="F19" s="277"/>
      <c r="G19" s="17">
        <v>12</v>
      </c>
      <c r="H19" s="24">
        <v>0</v>
      </c>
      <c r="I19" s="24">
        <v>0</v>
      </c>
    </row>
    <row r="20" spans="1:9" ht="26.25" customHeight="1" x14ac:dyDescent="0.25">
      <c r="A20" s="278" t="s">
        <v>401</v>
      </c>
      <c r="B20" s="278"/>
      <c r="C20" s="278"/>
      <c r="D20" s="278"/>
      <c r="E20" s="278"/>
      <c r="F20" s="278"/>
      <c r="G20" s="57">
        <v>13</v>
      </c>
      <c r="H20" s="60">
        <f>SUM(H14:H19)</f>
        <v>0</v>
      </c>
      <c r="I20" s="60">
        <f>SUM(I14:I19)</f>
        <v>0</v>
      </c>
    </row>
    <row r="21" spans="1:9" ht="27.6" customHeight="1" x14ac:dyDescent="0.25">
      <c r="A21" s="289" t="s">
        <v>402</v>
      </c>
      <c r="B21" s="289"/>
      <c r="C21" s="289"/>
      <c r="D21" s="289"/>
      <c r="E21" s="289"/>
      <c r="F21" s="289"/>
      <c r="G21" s="58">
        <v>14</v>
      </c>
      <c r="H21" s="25">
        <f>H13+H20</f>
        <v>0</v>
      </c>
      <c r="I21" s="25">
        <f>I13+I20</f>
        <v>0</v>
      </c>
    </row>
    <row r="22" spans="1:9" x14ac:dyDescent="0.25">
      <c r="A22" s="290" t="s">
        <v>189</v>
      </c>
      <c r="B22" s="291"/>
      <c r="C22" s="291"/>
      <c r="D22" s="291"/>
      <c r="E22" s="291"/>
      <c r="F22" s="291"/>
      <c r="G22" s="291"/>
      <c r="H22" s="291"/>
      <c r="I22" s="292"/>
    </row>
    <row r="23" spans="1:9" ht="26.4" customHeight="1" x14ac:dyDescent="0.25">
      <c r="A23" s="293" t="s">
        <v>225</v>
      </c>
      <c r="B23" s="293"/>
      <c r="C23" s="293"/>
      <c r="D23" s="293"/>
      <c r="E23" s="293"/>
      <c r="F23" s="293"/>
      <c r="G23" s="16">
        <v>15</v>
      </c>
      <c r="H23" s="23">
        <v>0</v>
      </c>
      <c r="I23" s="23">
        <v>0</v>
      </c>
    </row>
    <row r="24" spans="1:9" ht="12.75" customHeight="1" x14ac:dyDescent="0.25">
      <c r="A24" s="277" t="s">
        <v>226</v>
      </c>
      <c r="B24" s="277"/>
      <c r="C24" s="277"/>
      <c r="D24" s="277"/>
      <c r="E24" s="277"/>
      <c r="F24" s="277"/>
      <c r="G24" s="16">
        <v>16</v>
      </c>
      <c r="H24" s="24">
        <v>0</v>
      </c>
      <c r="I24" s="24">
        <v>0</v>
      </c>
    </row>
    <row r="25" spans="1:9" ht="12.75" customHeight="1" x14ac:dyDescent="0.25">
      <c r="A25" s="277" t="s">
        <v>227</v>
      </c>
      <c r="B25" s="277"/>
      <c r="C25" s="277"/>
      <c r="D25" s="277"/>
      <c r="E25" s="277"/>
      <c r="F25" s="277"/>
      <c r="G25" s="16">
        <v>17</v>
      </c>
      <c r="H25" s="24">
        <v>0</v>
      </c>
      <c r="I25" s="24">
        <v>0</v>
      </c>
    </row>
    <row r="26" spans="1:9" ht="12.75" customHeight="1" x14ac:dyDescent="0.25">
      <c r="A26" s="277" t="s">
        <v>228</v>
      </c>
      <c r="B26" s="277"/>
      <c r="C26" s="277"/>
      <c r="D26" s="277"/>
      <c r="E26" s="277"/>
      <c r="F26" s="277"/>
      <c r="G26" s="16">
        <v>18</v>
      </c>
      <c r="H26" s="24">
        <v>0</v>
      </c>
      <c r="I26" s="24">
        <v>0</v>
      </c>
    </row>
    <row r="27" spans="1:9" ht="12.75" customHeight="1" x14ac:dyDescent="0.25">
      <c r="A27" s="277" t="s">
        <v>229</v>
      </c>
      <c r="B27" s="277"/>
      <c r="C27" s="277"/>
      <c r="D27" s="277"/>
      <c r="E27" s="277"/>
      <c r="F27" s="277"/>
      <c r="G27" s="16">
        <v>19</v>
      </c>
      <c r="H27" s="24">
        <v>0</v>
      </c>
      <c r="I27" s="24">
        <v>0</v>
      </c>
    </row>
    <row r="28" spans="1:9" ht="12.75" customHeight="1" x14ac:dyDescent="0.25">
      <c r="A28" s="277" t="s">
        <v>230</v>
      </c>
      <c r="B28" s="277"/>
      <c r="C28" s="277"/>
      <c r="D28" s="277"/>
      <c r="E28" s="277"/>
      <c r="F28" s="277"/>
      <c r="G28" s="16">
        <v>20</v>
      </c>
      <c r="H28" s="24">
        <v>0</v>
      </c>
      <c r="I28" s="24">
        <v>0</v>
      </c>
    </row>
    <row r="29" spans="1:9" ht="24" customHeight="1" x14ac:dyDescent="0.25">
      <c r="A29" s="283" t="s">
        <v>403</v>
      </c>
      <c r="B29" s="283"/>
      <c r="C29" s="283"/>
      <c r="D29" s="283"/>
      <c r="E29" s="283"/>
      <c r="F29" s="283"/>
      <c r="G29" s="57">
        <v>21</v>
      </c>
      <c r="H29" s="61">
        <f>SUM(H23:H28)</f>
        <v>0</v>
      </c>
      <c r="I29" s="61">
        <f>SUM(I23:I28)</f>
        <v>0</v>
      </c>
    </row>
    <row r="30" spans="1:9" ht="27" customHeight="1" x14ac:dyDescent="0.25">
      <c r="A30" s="277" t="s">
        <v>231</v>
      </c>
      <c r="B30" s="277"/>
      <c r="C30" s="277"/>
      <c r="D30" s="277"/>
      <c r="E30" s="277"/>
      <c r="F30" s="277"/>
      <c r="G30" s="17">
        <v>22</v>
      </c>
      <c r="H30" s="24">
        <v>0</v>
      </c>
      <c r="I30" s="24">
        <v>0</v>
      </c>
    </row>
    <row r="31" spans="1:9" ht="12.75" customHeight="1" x14ac:dyDescent="0.25">
      <c r="A31" s="277" t="s">
        <v>232</v>
      </c>
      <c r="B31" s="277"/>
      <c r="C31" s="277"/>
      <c r="D31" s="277"/>
      <c r="E31" s="277"/>
      <c r="F31" s="277"/>
      <c r="G31" s="17">
        <v>23</v>
      </c>
      <c r="H31" s="24">
        <v>0</v>
      </c>
      <c r="I31" s="24">
        <v>0</v>
      </c>
    </row>
    <row r="32" spans="1:9" ht="12.75" customHeight="1" x14ac:dyDescent="0.25">
      <c r="A32" s="277" t="s">
        <v>404</v>
      </c>
      <c r="B32" s="277"/>
      <c r="C32" s="277"/>
      <c r="D32" s="277"/>
      <c r="E32" s="277"/>
      <c r="F32" s="277"/>
      <c r="G32" s="17">
        <v>24</v>
      </c>
      <c r="H32" s="24">
        <v>0</v>
      </c>
      <c r="I32" s="24">
        <v>0</v>
      </c>
    </row>
    <row r="33" spans="1:9" ht="12.75" customHeight="1" x14ac:dyDescent="0.25">
      <c r="A33" s="277" t="s">
        <v>233</v>
      </c>
      <c r="B33" s="277"/>
      <c r="C33" s="277"/>
      <c r="D33" s="277"/>
      <c r="E33" s="277"/>
      <c r="F33" s="277"/>
      <c r="G33" s="17">
        <v>25</v>
      </c>
      <c r="H33" s="24">
        <v>0</v>
      </c>
      <c r="I33" s="24">
        <v>0</v>
      </c>
    </row>
    <row r="34" spans="1:9" ht="12.75" customHeight="1" x14ac:dyDescent="0.25">
      <c r="A34" s="277" t="s">
        <v>234</v>
      </c>
      <c r="B34" s="277"/>
      <c r="C34" s="277"/>
      <c r="D34" s="277"/>
      <c r="E34" s="277"/>
      <c r="F34" s="277"/>
      <c r="G34" s="17">
        <v>26</v>
      </c>
      <c r="H34" s="24">
        <v>0</v>
      </c>
      <c r="I34" s="24">
        <v>0</v>
      </c>
    </row>
    <row r="35" spans="1:9" ht="25.95" customHeight="1" x14ac:dyDescent="0.25">
      <c r="A35" s="283" t="s">
        <v>405</v>
      </c>
      <c r="B35" s="283"/>
      <c r="C35" s="283"/>
      <c r="D35" s="283"/>
      <c r="E35" s="283"/>
      <c r="F35" s="283"/>
      <c r="G35" s="57">
        <v>27</v>
      </c>
      <c r="H35" s="61">
        <f>SUM(H30:H34)</f>
        <v>0</v>
      </c>
      <c r="I35" s="61">
        <f>SUM(I30:I34)</f>
        <v>0</v>
      </c>
    </row>
    <row r="36" spans="1:9" ht="28.2" customHeight="1" x14ac:dyDescent="0.25">
      <c r="A36" s="289" t="s">
        <v>406</v>
      </c>
      <c r="B36" s="289"/>
      <c r="C36" s="289"/>
      <c r="D36" s="289"/>
      <c r="E36" s="289"/>
      <c r="F36" s="289"/>
      <c r="G36" s="58">
        <v>28</v>
      </c>
      <c r="H36" s="62">
        <f>H29+H35</f>
        <v>0</v>
      </c>
      <c r="I36" s="62">
        <f>I29+I35</f>
        <v>0</v>
      </c>
    </row>
    <row r="37" spans="1:9" x14ac:dyDescent="0.25">
      <c r="A37" s="290" t="s">
        <v>204</v>
      </c>
      <c r="B37" s="291"/>
      <c r="C37" s="291"/>
      <c r="D37" s="291"/>
      <c r="E37" s="291"/>
      <c r="F37" s="291"/>
      <c r="G37" s="291">
        <v>0</v>
      </c>
      <c r="H37" s="291"/>
      <c r="I37" s="292"/>
    </row>
    <row r="38" spans="1:9" ht="12.75" customHeight="1" x14ac:dyDescent="0.25">
      <c r="A38" s="297" t="s">
        <v>235</v>
      </c>
      <c r="B38" s="297"/>
      <c r="C38" s="297"/>
      <c r="D38" s="297"/>
      <c r="E38" s="297"/>
      <c r="F38" s="297"/>
      <c r="G38" s="16">
        <v>29</v>
      </c>
      <c r="H38" s="23">
        <v>0</v>
      </c>
      <c r="I38" s="23">
        <v>0</v>
      </c>
    </row>
    <row r="39" spans="1:9" ht="25.2" customHeight="1" x14ac:dyDescent="0.25">
      <c r="A39" s="282" t="s">
        <v>236</v>
      </c>
      <c r="B39" s="282"/>
      <c r="C39" s="282"/>
      <c r="D39" s="282"/>
      <c r="E39" s="282"/>
      <c r="F39" s="282"/>
      <c r="G39" s="17">
        <v>30</v>
      </c>
      <c r="H39" s="24">
        <v>0</v>
      </c>
      <c r="I39" s="24">
        <v>0</v>
      </c>
    </row>
    <row r="40" spans="1:9" ht="12.75" customHeight="1" x14ac:dyDescent="0.25">
      <c r="A40" s="282" t="s">
        <v>237</v>
      </c>
      <c r="B40" s="282"/>
      <c r="C40" s="282"/>
      <c r="D40" s="282"/>
      <c r="E40" s="282"/>
      <c r="F40" s="282"/>
      <c r="G40" s="17">
        <v>31</v>
      </c>
      <c r="H40" s="24">
        <v>0</v>
      </c>
      <c r="I40" s="24">
        <v>0</v>
      </c>
    </row>
    <row r="41" spans="1:9" ht="12.75" customHeight="1" x14ac:dyDescent="0.25">
      <c r="A41" s="282" t="s">
        <v>238</v>
      </c>
      <c r="B41" s="282"/>
      <c r="C41" s="282"/>
      <c r="D41" s="282"/>
      <c r="E41" s="282"/>
      <c r="F41" s="282"/>
      <c r="G41" s="17">
        <v>32</v>
      </c>
      <c r="H41" s="24">
        <v>0</v>
      </c>
      <c r="I41" s="24">
        <v>0</v>
      </c>
    </row>
    <row r="42" spans="1:9" ht="25.95" customHeight="1" x14ac:dyDescent="0.25">
      <c r="A42" s="283" t="s">
        <v>407</v>
      </c>
      <c r="B42" s="283"/>
      <c r="C42" s="283"/>
      <c r="D42" s="283"/>
      <c r="E42" s="283"/>
      <c r="F42" s="283"/>
      <c r="G42" s="57">
        <v>33</v>
      </c>
      <c r="H42" s="61">
        <f>H41+H40+H39+H38</f>
        <v>0</v>
      </c>
      <c r="I42" s="61">
        <f>I41+I40+I39+I38</f>
        <v>0</v>
      </c>
    </row>
    <row r="43" spans="1:9" ht="24.6" customHeight="1" x14ac:dyDescent="0.25">
      <c r="A43" s="282" t="s">
        <v>239</v>
      </c>
      <c r="B43" s="282"/>
      <c r="C43" s="282"/>
      <c r="D43" s="282"/>
      <c r="E43" s="282"/>
      <c r="F43" s="282"/>
      <c r="G43" s="17">
        <v>34</v>
      </c>
      <c r="H43" s="24">
        <v>0</v>
      </c>
      <c r="I43" s="24">
        <v>0</v>
      </c>
    </row>
    <row r="44" spans="1:9" ht="12.75" customHeight="1" x14ac:dyDescent="0.25">
      <c r="A44" s="282" t="s">
        <v>240</v>
      </c>
      <c r="B44" s="282"/>
      <c r="C44" s="282"/>
      <c r="D44" s="282"/>
      <c r="E44" s="282"/>
      <c r="F44" s="282"/>
      <c r="G44" s="17">
        <v>35</v>
      </c>
      <c r="H44" s="24">
        <v>0</v>
      </c>
      <c r="I44" s="24">
        <v>0</v>
      </c>
    </row>
    <row r="45" spans="1:9" ht="12.75" customHeight="1" x14ac:dyDescent="0.25">
      <c r="A45" s="282" t="s">
        <v>241</v>
      </c>
      <c r="B45" s="282"/>
      <c r="C45" s="282"/>
      <c r="D45" s="282"/>
      <c r="E45" s="282"/>
      <c r="F45" s="282"/>
      <c r="G45" s="17">
        <v>36</v>
      </c>
      <c r="H45" s="24">
        <v>0</v>
      </c>
      <c r="I45" s="24">
        <v>0</v>
      </c>
    </row>
    <row r="46" spans="1:9" ht="21" customHeight="1" x14ac:dyDescent="0.25">
      <c r="A46" s="282" t="s">
        <v>242</v>
      </c>
      <c r="B46" s="282"/>
      <c r="C46" s="282"/>
      <c r="D46" s="282"/>
      <c r="E46" s="282"/>
      <c r="F46" s="282"/>
      <c r="G46" s="17">
        <v>37</v>
      </c>
      <c r="H46" s="24">
        <v>0</v>
      </c>
      <c r="I46" s="24">
        <v>0</v>
      </c>
    </row>
    <row r="47" spans="1:9" ht="12.75" customHeight="1" x14ac:dyDescent="0.25">
      <c r="A47" s="282" t="s">
        <v>243</v>
      </c>
      <c r="B47" s="282"/>
      <c r="C47" s="282"/>
      <c r="D47" s="282"/>
      <c r="E47" s="282"/>
      <c r="F47" s="282"/>
      <c r="G47" s="17">
        <v>38</v>
      </c>
      <c r="H47" s="24">
        <v>0</v>
      </c>
      <c r="I47" s="24">
        <v>0</v>
      </c>
    </row>
    <row r="48" spans="1:9" ht="22.95" customHeight="1" x14ac:dyDescent="0.25">
      <c r="A48" s="283" t="s">
        <v>408</v>
      </c>
      <c r="B48" s="283"/>
      <c r="C48" s="283"/>
      <c r="D48" s="283"/>
      <c r="E48" s="283"/>
      <c r="F48" s="283"/>
      <c r="G48" s="57">
        <v>39</v>
      </c>
      <c r="H48" s="61">
        <f>H47+H46+H45+H44+H43</f>
        <v>0</v>
      </c>
      <c r="I48" s="61">
        <f>I47+I46+I45+I44+I43</f>
        <v>0</v>
      </c>
    </row>
    <row r="49" spans="1:9" ht="25.95" customHeight="1" x14ac:dyDescent="0.25">
      <c r="A49" s="284" t="s">
        <v>443</v>
      </c>
      <c r="B49" s="284"/>
      <c r="C49" s="284"/>
      <c r="D49" s="284"/>
      <c r="E49" s="284"/>
      <c r="F49" s="284"/>
      <c r="G49" s="57">
        <v>40</v>
      </c>
      <c r="H49" s="61">
        <f>H48+H42</f>
        <v>0</v>
      </c>
      <c r="I49" s="61">
        <f>I48+I42</f>
        <v>0</v>
      </c>
    </row>
    <row r="50" spans="1:9" ht="12.75" customHeight="1" x14ac:dyDescent="0.25">
      <c r="A50" s="277" t="s">
        <v>244</v>
      </c>
      <c r="B50" s="277"/>
      <c r="C50" s="277"/>
      <c r="D50" s="277"/>
      <c r="E50" s="277"/>
      <c r="F50" s="277"/>
      <c r="G50" s="17">
        <v>41</v>
      </c>
      <c r="H50" s="24">
        <v>0</v>
      </c>
      <c r="I50" s="24">
        <v>0</v>
      </c>
    </row>
    <row r="51" spans="1:9" ht="25.95" customHeight="1" x14ac:dyDescent="0.25">
      <c r="A51" s="284" t="s">
        <v>409</v>
      </c>
      <c r="B51" s="284"/>
      <c r="C51" s="284"/>
      <c r="D51" s="284"/>
      <c r="E51" s="284"/>
      <c r="F51" s="284"/>
      <c r="G51" s="57">
        <v>42</v>
      </c>
      <c r="H51" s="61">
        <f>H21+H36+H49+H50</f>
        <v>0</v>
      </c>
      <c r="I51" s="61">
        <f>I21+I36+I49+I50</f>
        <v>0</v>
      </c>
    </row>
    <row r="52" spans="1:9" ht="12.75" customHeight="1" x14ac:dyDescent="0.25">
      <c r="A52" s="288" t="s">
        <v>218</v>
      </c>
      <c r="B52" s="288"/>
      <c r="C52" s="288"/>
      <c r="D52" s="288"/>
      <c r="E52" s="288"/>
      <c r="F52" s="288"/>
      <c r="G52" s="17">
        <v>43</v>
      </c>
      <c r="H52" s="24">
        <v>0</v>
      </c>
      <c r="I52" s="24">
        <v>0</v>
      </c>
    </row>
    <row r="53" spans="1:9" ht="31.95" customHeight="1" x14ac:dyDescent="0.25">
      <c r="A53" s="281" t="s">
        <v>410</v>
      </c>
      <c r="B53" s="281"/>
      <c r="C53" s="281"/>
      <c r="D53" s="281"/>
      <c r="E53" s="281"/>
      <c r="F53" s="28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47244094488188981" right="0.47244094488188981" top="0.47244094488188981" bottom="0.47244094488188981" header="0.51181102362204722" footer="0.51181102362204722"/>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pane xSplit="7" ySplit="6" topLeftCell="H7" activePane="bottomRight" state="frozen"/>
      <selection pane="topRight" activeCell="H1" sqref="H1"/>
      <selection pane="bottomLeft" activeCell="A7" sqref="A7"/>
      <selection pane="bottomRight" activeCell="U58" sqref="U58"/>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6" t="s">
        <v>245</v>
      </c>
      <c r="B1" s="317"/>
      <c r="C1" s="317"/>
      <c r="D1" s="317"/>
      <c r="E1" s="317"/>
      <c r="F1" s="317"/>
      <c r="G1" s="317"/>
      <c r="H1" s="317"/>
      <c r="I1" s="317"/>
      <c r="J1" s="317"/>
      <c r="K1" s="26"/>
    </row>
    <row r="2" spans="1:25" ht="15.6" x14ac:dyDescent="0.25">
      <c r="A2" s="2"/>
      <c r="B2" s="3"/>
      <c r="C2" s="318" t="s">
        <v>246</v>
      </c>
      <c r="D2" s="318"/>
      <c r="E2" s="9">
        <v>44927</v>
      </c>
      <c r="F2" s="4" t="s">
        <v>0</v>
      </c>
      <c r="G2" s="9">
        <v>45291</v>
      </c>
      <c r="H2" s="27"/>
      <c r="I2" s="27"/>
      <c r="J2" s="27"/>
      <c r="K2" s="26"/>
      <c r="X2" s="28" t="s">
        <v>446</v>
      </c>
    </row>
    <row r="3" spans="1:25" ht="13.5" customHeight="1" thickBot="1" x14ac:dyDescent="0.3">
      <c r="A3" s="319" t="s">
        <v>247</v>
      </c>
      <c r="B3" s="320"/>
      <c r="C3" s="320"/>
      <c r="D3" s="320"/>
      <c r="E3" s="320"/>
      <c r="F3" s="320"/>
      <c r="G3" s="323" t="s">
        <v>3</v>
      </c>
      <c r="H3" s="307" t="s">
        <v>248</v>
      </c>
      <c r="I3" s="307"/>
      <c r="J3" s="307"/>
      <c r="K3" s="307"/>
      <c r="L3" s="307"/>
      <c r="M3" s="307"/>
      <c r="N3" s="307"/>
      <c r="O3" s="307"/>
      <c r="P3" s="307"/>
      <c r="Q3" s="307"/>
      <c r="R3" s="307"/>
      <c r="S3" s="307"/>
      <c r="T3" s="307"/>
      <c r="U3" s="307"/>
      <c r="V3" s="307"/>
      <c r="W3" s="307"/>
      <c r="X3" s="307" t="s">
        <v>249</v>
      </c>
      <c r="Y3" s="309" t="s">
        <v>250</v>
      </c>
    </row>
    <row r="4" spans="1:25" ht="82.2" thickBot="1" x14ac:dyDescent="0.3">
      <c r="A4" s="321"/>
      <c r="B4" s="322"/>
      <c r="C4" s="322"/>
      <c r="D4" s="322"/>
      <c r="E4" s="322"/>
      <c r="F4" s="322"/>
      <c r="G4" s="324"/>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308"/>
      <c r="Y4" s="310"/>
    </row>
    <row r="5" spans="1:25" ht="20.399999999999999" x14ac:dyDescent="0.25">
      <c r="A5" s="311">
        <v>1</v>
      </c>
      <c r="B5" s="312"/>
      <c r="C5" s="312"/>
      <c r="D5" s="312"/>
      <c r="E5" s="312"/>
      <c r="F5" s="31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313" t="s">
        <v>264</v>
      </c>
      <c r="B6" s="313"/>
      <c r="C6" s="313"/>
      <c r="D6" s="313"/>
      <c r="E6" s="313"/>
      <c r="F6" s="313"/>
      <c r="G6" s="313"/>
      <c r="H6" s="313"/>
      <c r="I6" s="313"/>
      <c r="J6" s="313"/>
      <c r="K6" s="313"/>
      <c r="L6" s="313"/>
      <c r="M6" s="313"/>
      <c r="N6" s="314"/>
      <c r="O6" s="314"/>
      <c r="P6" s="314"/>
      <c r="Q6" s="314"/>
      <c r="R6" s="314"/>
      <c r="S6" s="314"/>
      <c r="T6" s="314"/>
      <c r="U6" s="314"/>
      <c r="V6" s="314"/>
      <c r="W6" s="314"/>
      <c r="X6" s="314"/>
      <c r="Y6" s="315"/>
    </row>
    <row r="7" spans="1:25" x14ac:dyDescent="0.25">
      <c r="A7" s="305" t="s">
        <v>298</v>
      </c>
      <c r="B7" s="305"/>
      <c r="C7" s="305"/>
      <c r="D7" s="305"/>
      <c r="E7" s="305"/>
      <c r="F7" s="305"/>
      <c r="G7" s="6">
        <v>1</v>
      </c>
      <c r="H7" s="33">
        <v>31316963</v>
      </c>
      <c r="I7" s="33">
        <v>149</v>
      </c>
      <c r="J7" s="33">
        <v>0</v>
      </c>
      <c r="K7" s="33">
        <v>0</v>
      </c>
      <c r="L7" s="33">
        <v>0</v>
      </c>
      <c r="M7" s="33">
        <v>0</v>
      </c>
      <c r="N7" s="33">
        <v>0</v>
      </c>
      <c r="O7" s="33">
        <v>0</v>
      </c>
      <c r="P7" s="33">
        <v>0</v>
      </c>
      <c r="Q7" s="33">
        <v>0</v>
      </c>
      <c r="R7" s="33">
        <v>0</v>
      </c>
      <c r="S7" s="33">
        <v>0</v>
      </c>
      <c r="T7" s="33">
        <v>0</v>
      </c>
      <c r="U7" s="33">
        <v>-1778589</v>
      </c>
      <c r="V7" s="33">
        <v>332936</v>
      </c>
      <c r="W7" s="34">
        <f>H7+I7+J7+K7-L7+M7+N7+O7+P7+Q7+R7+U7+V7+S7+T7</f>
        <v>29871459</v>
      </c>
      <c r="X7" s="33">
        <v>0</v>
      </c>
      <c r="Y7" s="34">
        <f>W7+X7</f>
        <v>29871459</v>
      </c>
    </row>
    <row r="8" spans="1:25" x14ac:dyDescent="0.25">
      <c r="A8" s="300" t="s">
        <v>265</v>
      </c>
      <c r="B8" s="300"/>
      <c r="C8" s="300"/>
      <c r="D8" s="300"/>
      <c r="E8" s="300"/>
      <c r="F8" s="30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300" t="s">
        <v>266</v>
      </c>
      <c r="B9" s="300"/>
      <c r="C9" s="300"/>
      <c r="D9" s="300"/>
      <c r="E9" s="300"/>
      <c r="F9" s="30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306" t="s">
        <v>299</v>
      </c>
      <c r="B10" s="306"/>
      <c r="C10" s="306"/>
      <c r="D10" s="306"/>
      <c r="E10" s="306"/>
      <c r="F10" s="306"/>
      <c r="G10" s="7">
        <v>4</v>
      </c>
      <c r="H10" s="34">
        <f>H7+H8+H9</f>
        <v>31316963</v>
      </c>
      <c r="I10" s="34">
        <f t="shared" ref="I10:Y10" si="2">I7+I8+I9</f>
        <v>149</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-1778589</v>
      </c>
      <c r="V10" s="34">
        <f t="shared" si="2"/>
        <v>332936</v>
      </c>
      <c r="W10" s="34">
        <f t="shared" si="2"/>
        <v>29871459</v>
      </c>
      <c r="X10" s="34">
        <f t="shared" si="2"/>
        <v>0</v>
      </c>
      <c r="Y10" s="34">
        <f t="shared" si="2"/>
        <v>29871459</v>
      </c>
    </row>
    <row r="11" spans="1:25" x14ac:dyDescent="0.25">
      <c r="A11" s="300" t="s">
        <v>267</v>
      </c>
      <c r="B11" s="300"/>
      <c r="C11" s="300"/>
      <c r="D11" s="300"/>
      <c r="E11" s="300"/>
      <c r="F11" s="300"/>
      <c r="G11" s="6">
        <v>5</v>
      </c>
      <c r="H11" s="35">
        <v>0</v>
      </c>
      <c r="I11" s="35">
        <v>0</v>
      </c>
      <c r="J11" s="35">
        <v>0</v>
      </c>
      <c r="K11" s="35">
        <v>0</v>
      </c>
      <c r="L11" s="35">
        <v>0</v>
      </c>
      <c r="M11" s="35">
        <v>0</v>
      </c>
      <c r="N11" s="35">
        <v>0</v>
      </c>
      <c r="O11" s="35">
        <v>0</v>
      </c>
      <c r="P11" s="35">
        <v>0</v>
      </c>
      <c r="Q11" s="35">
        <v>0</v>
      </c>
      <c r="R11" s="35">
        <v>0</v>
      </c>
      <c r="S11" s="33">
        <v>0</v>
      </c>
      <c r="T11" s="33">
        <v>0</v>
      </c>
      <c r="U11" s="35">
        <v>0</v>
      </c>
      <c r="V11" s="33">
        <f>+RDG!H68</f>
        <v>-1272925</v>
      </c>
      <c r="W11" s="34">
        <f t="shared" ref="W11:W29" si="3">H11+I11+J11+K11-L11+M11+N11+O11+P11+Q11+R11+U11+V11+S11+T11</f>
        <v>-1272925</v>
      </c>
      <c r="X11" s="33">
        <v>0</v>
      </c>
      <c r="Y11" s="34">
        <f t="shared" ref="Y11:Y29" si="4">W11+X11</f>
        <v>-1272925</v>
      </c>
    </row>
    <row r="12" spans="1:25" x14ac:dyDescent="0.25">
      <c r="A12" s="300" t="s">
        <v>268</v>
      </c>
      <c r="B12" s="300"/>
      <c r="C12" s="300"/>
      <c r="D12" s="300"/>
      <c r="E12" s="300"/>
      <c r="F12" s="30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300" t="s">
        <v>269</v>
      </c>
      <c r="B13" s="300"/>
      <c r="C13" s="300"/>
      <c r="D13" s="300"/>
      <c r="E13" s="300"/>
      <c r="F13" s="30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300" t="s">
        <v>417</v>
      </c>
      <c r="B14" s="300"/>
      <c r="C14" s="300"/>
      <c r="D14" s="300"/>
      <c r="E14" s="300"/>
      <c r="F14" s="30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300" t="s">
        <v>270</v>
      </c>
      <c r="B15" s="300"/>
      <c r="C15" s="300"/>
      <c r="D15" s="300"/>
      <c r="E15" s="300"/>
      <c r="F15" s="30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300" t="s">
        <v>271</v>
      </c>
      <c r="B16" s="300"/>
      <c r="C16" s="300"/>
      <c r="D16" s="300"/>
      <c r="E16" s="300"/>
      <c r="F16" s="30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300" t="s">
        <v>272</v>
      </c>
      <c r="B17" s="300"/>
      <c r="C17" s="300"/>
      <c r="D17" s="300"/>
      <c r="E17" s="300"/>
      <c r="F17" s="30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300" t="s">
        <v>273</v>
      </c>
      <c r="B18" s="300"/>
      <c r="C18" s="300"/>
      <c r="D18" s="300"/>
      <c r="E18" s="300"/>
      <c r="F18" s="30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300" t="s">
        <v>274</v>
      </c>
      <c r="B19" s="300"/>
      <c r="C19" s="300"/>
      <c r="D19" s="300"/>
      <c r="E19" s="300"/>
      <c r="F19" s="300"/>
      <c r="G19" s="6">
        <v>13</v>
      </c>
      <c r="H19" s="33">
        <v>0</v>
      </c>
      <c r="I19" s="33">
        <v>0</v>
      </c>
      <c r="J19" s="33">
        <v>0</v>
      </c>
      <c r="K19" s="33">
        <v>0</v>
      </c>
      <c r="L19" s="33">
        <v>0</v>
      </c>
      <c r="M19" s="33">
        <v>0</v>
      </c>
      <c r="N19" s="33">
        <v>0</v>
      </c>
      <c r="O19" s="33">
        <v>0</v>
      </c>
      <c r="P19" s="33">
        <v>0</v>
      </c>
      <c r="Q19" s="33">
        <v>0</v>
      </c>
      <c r="R19" s="33">
        <v>0</v>
      </c>
      <c r="S19" s="33">
        <v>526</v>
      </c>
      <c r="T19" s="33">
        <v>0</v>
      </c>
      <c r="U19" s="33">
        <v>0</v>
      </c>
      <c r="V19" s="33">
        <v>0</v>
      </c>
      <c r="W19" s="34">
        <f t="shared" si="3"/>
        <v>526</v>
      </c>
      <c r="X19" s="33">
        <v>0</v>
      </c>
      <c r="Y19" s="34">
        <f t="shared" si="4"/>
        <v>526</v>
      </c>
    </row>
    <row r="20" spans="1:25" x14ac:dyDescent="0.25">
      <c r="A20" s="300" t="s">
        <v>275</v>
      </c>
      <c r="B20" s="300"/>
      <c r="C20" s="300"/>
      <c r="D20" s="300"/>
      <c r="E20" s="300"/>
      <c r="F20" s="30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300" t="s">
        <v>418</v>
      </c>
      <c r="B21" s="300"/>
      <c r="C21" s="300"/>
      <c r="D21" s="300"/>
      <c r="E21" s="300"/>
      <c r="F21" s="30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300" t="s">
        <v>419</v>
      </c>
      <c r="B22" s="300"/>
      <c r="C22" s="300"/>
      <c r="D22" s="300"/>
      <c r="E22" s="300"/>
      <c r="F22" s="30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300" t="s">
        <v>420</v>
      </c>
      <c r="B23" s="300"/>
      <c r="C23" s="300"/>
      <c r="D23" s="300"/>
      <c r="E23" s="300"/>
      <c r="F23" s="30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300" t="s">
        <v>276</v>
      </c>
      <c r="B24" s="300"/>
      <c r="C24" s="300"/>
      <c r="D24" s="300"/>
      <c r="E24" s="300"/>
      <c r="F24" s="30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300" t="s">
        <v>421</v>
      </c>
      <c r="B25" s="300"/>
      <c r="C25" s="300"/>
      <c r="D25" s="300"/>
      <c r="E25" s="300"/>
      <c r="F25" s="300"/>
      <c r="G25" s="6">
        <v>19</v>
      </c>
      <c r="H25" s="33">
        <v>17253965</v>
      </c>
      <c r="I25" s="33">
        <v>0</v>
      </c>
      <c r="J25" s="33">
        <v>0</v>
      </c>
      <c r="K25" s="33">
        <v>0</v>
      </c>
      <c r="L25" s="33">
        <v>0</v>
      </c>
      <c r="M25" s="33">
        <v>0</v>
      </c>
      <c r="N25" s="33">
        <v>0</v>
      </c>
      <c r="O25" s="33">
        <v>0</v>
      </c>
      <c r="P25" s="33">
        <v>0</v>
      </c>
      <c r="Q25" s="33">
        <v>0</v>
      </c>
      <c r="R25" s="33">
        <v>0</v>
      </c>
      <c r="S25" s="33">
        <v>0</v>
      </c>
      <c r="T25" s="33">
        <v>0</v>
      </c>
      <c r="U25" s="33">
        <v>0</v>
      </c>
      <c r="V25" s="33">
        <v>0</v>
      </c>
      <c r="W25" s="34">
        <f t="shared" si="3"/>
        <v>17253965</v>
      </c>
      <c r="X25" s="33">
        <v>0</v>
      </c>
      <c r="Y25" s="34">
        <f t="shared" si="4"/>
        <v>17253965</v>
      </c>
    </row>
    <row r="26" spans="1:25" ht="12.75" customHeight="1" x14ac:dyDescent="0.25">
      <c r="A26" s="300" t="s">
        <v>429</v>
      </c>
      <c r="B26" s="300"/>
      <c r="C26" s="300"/>
      <c r="D26" s="300"/>
      <c r="E26" s="300"/>
      <c r="F26" s="30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300" t="s">
        <v>422</v>
      </c>
      <c r="B27" s="300"/>
      <c r="C27" s="300"/>
      <c r="D27" s="300"/>
      <c r="E27" s="300"/>
      <c r="F27" s="30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300" t="s">
        <v>423</v>
      </c>
      <c r="B28" s="300"/>
      <c r="C28" s="300"/>
      <c r="D28" s="300"/>
      <c r="E28" s="300"/>
      <c r="F28" s="300"/>
      <c r="G28" s="6">
        <v>22</v>
      </c>
      <c r="H28" s="33">
        <v>0</v>
      </c>
      <c r="I28" s="33">
        <v>0</v>
      </c>
      <c r="J28" s="33">
        <v>0</v>
      </c>
      <c r="K28" s="33">
        <v>0</v>
      </c>
      <c r="L28" s="33">
        <v>0</v>
      </c>
      <c r="M28" s="33">
        <v>0</v>
      </c>
      <c r="N28" s="33">
        <v>0</v>
      </c>
      <c r="O28" s="33">
        <v>0</v>
      </c>
      <c r="P28" s="33">
        <v>0</v>
      </c>
      <c r="Q28" s="33">
        <v>0</v>
      </c>
      <c r="R28" s="33">
        <v>0</v>
      </c>
      <c r="S28" s="33">
        <v>0</v>
      </c>
      <c r="T28" s="33">
        <v>0</v>
      </c>
      <c r="U28" s="33">
        <v>332936</v>
      </c>
      <c r="V28" s="33">
        <v>-332936</v>
      </c>
      <c r="W28" s="34">
        <f t="shared" si="3"/>
        <v>0</v>
      </c>
      <c r="X28" s="33">
        <v>0</v>
      </c>
      <c r="Y28" s="34">
        <f t="shared" si="4"/>
        <v>0</v>
      </c>
    </row>
    <row r="29" spans="1:25" ht="12.75" customHeight="1" x14ac:dyDescent="0.25">
      <c r="A29" s="300" t="s">
        <v>424</v>
      </c>
      <c r="B29" s="300"/>
      <c r="C29" s="300"/>
      <c r="D29" s="300"/>
      <c r="E29" s="300"/>
      <c r="F29" s="30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301" t="s">
        <v>425</v>
      </c>
      <c r="B30" s="301"/>
      <c r="C30" s="301"/>
      <c r="D30" s="301"/>
      <c r="E30" s="301"/>
      <c r="F30" s="301"/>
      <c r="G30" s="8">
        <v>24</v>
      </c>
      <c r="H30" s="36">
        <f>SUM(H10:H29)</f>
        <v>48570928</v>
      </c>
      <c r="I30" s="36">
        <f t="shared" ref="I30:Y30" si="5">SUM(I10:I29)</f>
        <v>149</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526</v>
      </c>
      <c r="T30" s="36">
        <f t="shared" si="5"/>
        <v>0</v>
      </c>
      <c r="U30" s="36">
        <f t="shared" si="5"/>
        <v>-1445653</v>
      </c>
      <c r="V30" s="36">
        <f t="shared" si="5"/>
        <v>-1272925</v>
      </c>
      <c r="W30" s="36">
        <f t="shared" si="5"/>
        <v>45853025</v>
      </c>
      <c r="X30" s="36">
        <f t="shared" si="5"/>
        <v>0</v>
      </c>
      <c r="Y30" s="36">
        <f t="shared" si="5"/>
        <v>45853025</v>
      </c>
    </row>
    <row r="31" spans="1:25" x14ac:dyDescent="0.25">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5">
      <c r="A32" s="298" t="s">
        <v>278</v>
      </c>
      <c r="B32" s="298"/>
      <c r="C32" s="298"/>
      <c r="D32" s="298"/>
      <c r="E32" s="298"/>
      <c r="F32" s="29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526</v>
      </c>
      <c r="T32" s="34">
        <f t="shared" si="7"/>
        <v>0</v>
      </c>
      <c r="U32" s="34">
        <f t="shared" si="6"/>
        <v>0</v>
      </c>
      <c r="V32" s="34">
        <f t="shared" si="6"/>
        <v>0</v>
      </c>
      <c r="W32" s="34">
        <f t="shared" si="6"/>
        <v>526</v>
      </c>
      <c r="X32" s="34">
        <f t="shared" si="6"/>
        <v>0</v>
      </c>
      <c r="Y32" s="34">
        <f t="shared" si="6"/>
        <v>526</v>
      </c>
    </row>
    <row r="33" spans="1:25" ht="31.5" customHeight="1" x14ac:dyDescent="0.25">
      <c r="A33" s="298" t="s">
        <v>426</v>
      </c>
      <c r="B33" s="298"/>
      <c r="C33" s="298"/>
      <c r="D33" s="298"/>
      <c r="E33" s="298"/>
      <c r="F33" s="298"/>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526</v>
      </c>
      <c r="T33" s="34">
        <f t="shared" si="9"/>
        <v>0</v>
      </c>
      <c r="U33" s="34">
        <f t="shared" si="8"/>
        <v>0</v>
      </c>
      <c r="V33" s="34">
        <f t="shared" si="8"/>
        <v>-1272925</v>
      </c>
      <c r="W33" s="34">
        <f t="shared" si="8"/>
        <v>-1272399</v>
      </c>
      <c r="X33" s="34">
        <f t="shared" si="8"/>
        <v>0</v>
      </c>
      <c r="Y33" s="34">
        <f t="shared" si="8"/>
        <v>-1272399</v>
      </c>
    </row>
    <row r="34" spans="1:25" ht="30.75" customHeight="1" x14ac:dyDescent="0.25">
      <c r="A34" s="299" t="s">
        <v>427</v>
      </c>
      <c r="B34" s="299"/>
      <c r="C34" s="299"/>
      <c r="D34" s="299"/>
      <c r="E34" s="299"/>
      <c r="F34" s="299"/>
      <c r="G34" s="8">
        <v>27</v>
      </c>
      <c r="H34" s="36">
        <f>SUM(H21:H29)</f>
        <v>17253965</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332936</v>
      </c>
      <c r="V34" s="36">
        <f t="shared" si="10"/>
        <v>-332936</v>
      </c>
      <c r="W34" s="36">
        <f t="shared" si="10"/>
        <v>17253965</v>
      </c>
      <c r="X34" s="36">
        <f t="shared" si="10"/>
        <v>0</v>
      </c>
      <c r="Y34" s="36">
        <f t="shared" si="10"/>
        <v>17253965</v>
      </c>
    </row>
    <row r="35" spans="1:25" x14ac:dyDescent="0.25">
      <c r="A35" s="302"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5">
      <c r="A36" s="305" t="s">
        <v>300</v>
      </c>
      <c r="B36" s="305"/>
      <c r="C36" s="305"/>
      <c r="D36" s="305"/>
      <c r="E36" s="305"/>
      <c r="F36" s="305"/>
      <c r="G36" s="6">
        <v>28</v>
      </c>
      <c r="H36" s="33">
        <f>+H30</f>
        <v>48570928</v>
      </c>
      <c r="I36" s="33">
        <f t="shared" ref="I36:V36" si="12">+I30</f>
        <v>149</v>
      </c>
      <c r="J36" s="33">
        <f t="shared" si="12"/>
        <v>0</v>
      </c>
      <c r="K36" s="33">
        <f t="shared" si="12"/>
        <v>0</v>
      </c>
      <c r="L36" s="33">
        <f t="shared" si="12"/>
        <v>0</v>
      </c>
      <c r="M36" s="33">
        <f t="shared" si="12"/>
        <v>0</v>
      </c>
      <c r="N36" s="33">
        <f t="shared" si="12"/>
        <v>0</v>
      </c>
      <c r="O36" s="33">
        <f t="shared" si="12"/>
        <v>0</v>
      </c>
      <c r="P36" s="33">
        <f t="shared" si="12"/>
        <v>0</v>
      </c>
      <c r="Q36" s="33">
        <f t="shared" si="12"/>
        <v>0</v>
      </c>
      <c r="R36" s="33">
        <f t="shared" si="12"/>
        <v>0</v>
      </c>
      <c r="S36" s="33">
        <f t="shared" si="12"/>
        <v>526</v>
      </c>
      <c r="T36" s="33">
        <f t="shared" si="12"/>
        <v>0</v>
      </c>
      <c r="U36" s="33">
        <f t="shared" si="12"/>
        <v>-1445653</v>
      </c>
      <c r="V36" s="33">
        <f t="shared" si="12"/>
        <v>-1272925</v>
      </c>
      <c r="W36" s="37">
        <f>H36+I36+J36+K36-L36+M36+N36+O36+P36+Q36+R36+U36+V36+S36+T36</f>
        <v>45853025</v>
      </c>
      <c r="X36" s="33">
        <v>0</v>
      </c>
      <c r="Y36" s="37">
        <f t="shared" ref="Y36:Y38" si="13">W36+X36</f>
        <v>45853025</v>
      </c>
    </row>
    <row r="37" spans="1:25" ht="12.75" customHeight="1" x14ac:dyDescent="0.25">
      <c r="A37" s="300" t="s">
        <v>265</v>
      </c>
      <c r="B37" s="300"/>
      <c r="C37" s="300"/>
      <c r="D37" s="300"/>
      <c r="E37" s="300"/>
      <c r="F37" s="30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5">
      <c r="A38" s="300" t="s">
        <v>266</v>
      </c>
      <c r="B38" s="300"/>
      <c r="C38" s="300"/>
      <c r="D38" s="300"/>
      <c r="E38" s="300"/>
      <c r="F38" s="30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5">
      <c r="A39" s="306" t="s">
        <v>428</v>
      </c>
      <c r="B39" s="306"/>
      <c r="C39" s="306"/>
      <c r="D39" s="306"/>
      <c r="E39" s="306"/>
      <c r="F39" s="306"/>
      <c r="G39" s="7">
        <v>31</v>
      </c>
      <c r="H39" s="34">
        <f>H36+H37+H38</f>
        <v>48570928</v>
      </c>
      <c r="I39" s="34">
        <f t="shared" ref="I39:Y39" si="15">I36+I37+I38</f>
        <v>149</v>
      </c>
      <c r="J39" s="34">
        <f t="shared" si="15"/>
        <v>0</v>
      </c>
      <c r="K39" s="34">
        <f t="shared" si="15"/>
        <v>0</v>
      </c>
      <c r="L39" s="34">
        <f t="shared" si="15"/>
        <v>0</v>
      </c>
      <c r="M39" s="34">
        <f t="shared" si="15"/>
        <v>0</v>
      </c>
      <c r="N39" s="34">
        <f t="shared" si="15"/>
        <v>0</v>
      </c>
      <c r="O39" s="34">
        <f t="shared" si="15"/>
        <v>0</v>
      </c>
      <c r="P39" s="34">
        <f t="shared" si="15"/>
        <v>0</v>
      </c>
      <c r="Q39" s="34">
        <f t="shared" si="15"/>
        <v>0</v>
      </c>
      <c r="R39" s="34">
        <f t="shared" si="15"/>
        <v>0</v>
      </c>
      <c r="S39" s="34">
        <f t="shared" si="15"/>
        <v>526</v>
      </c>
      <c r="T39" s="34">
        <f t="shared" si="15"/>
        <v>0</v>
      </c>
      <c r="U39" s="34">
        <f t="shared" si="15"/>
        <v>-1445653</v>
      </c>
      <c r="V39" s="34">
        <f t="shared" si="15"/>
        <v>-1272925</v>
      </c>
      <c r="W39" s="34">
        <f t="shared" si="15"/>
        <v>45853025</v>
      </c>
      <c r="X39" s="34">
        <f t="shared" si="15"/>
        <v>0</v>
      </c>
      <c r="Y39" s="34">
        <f t="shared" si="15"/>
        <v>45853025</v>
      </c>
    </row>
    <row r="40" spans="1:25" ht="12.75" customHeight="1" x14ac:dyDescent="0.25">
      <c r="A40" s="300" t="s">
        <v>267</v>
      </c>
      <c r="B40" s="300"/>
      <c r="C40" s="300"/>
      <c r="D40" s="300"/>
      <c r="E40" s="300"/>
      <c r="F40" s="300"/>
      <c r="G40" s="6">
        <v>32</v>
      </c>
      <c r="H40" s="35">
        <v>0</v>
      </c>
      <c r="I40" s="35">
        <v>0</v>
      </c>
      <c r="J40" s="35">
        <v>0</v>
      </c>
      <c r="K40" s="35">
        <v>0</v>
      </c>
      <c r="L40" s="35">
        <v>0</v>
      </c>
      <c r="M40" s="35">
        <v>0</v>
      </c>
      <c r="N40" s="35">
        <v>0</v>
      </c>
      <c r="O40" s="35">
        <v>0</v>
      </c>
      <c r="P40" s="35">
        <v>0</v>
      </c>
      <c r="Q40" s="35">
        <v>0</v>
      </c>
      <c r="R40" s="35">
        <v>0</v>
      </c>
      <c r="S40" s="33">
        <v>0</v>
      </c>
      <c r="T40" s="33">
        <v>0</v>
      </c>
      <c r="U40" s="35">
        <v>0</v>
      </c>
      <c r="V40" s="33">
        <f>+RDG!J66</f>
        <v>-1420678</v>
      </c>
      <c r="W40" s="37">
        <f t="shared" ref="W40:W58" si="16">H40+I40+J40+K40-L40+M40+N40+O40+P40+Q40+R40+U40+V40+S40+T40</f>
        <v>-1420678</v>
      </c>
      <c r="X40" s="33">
        <v>0</v>
      </c>
      <c r="Y40" s="37">
        <f t="shared" ref="Y40:Y58" si="17">W40+X40</f>
        <v>-1420678</v>
      </c>
    </row>
    <row r="41" spans="1:25" ht="12.75" customHeight="1" x14ac:dyDescent="0.25">
      <c r="A41" s="300" t="s">
        <v>268</v>
      </c>
      <c r="B41" s="300"/>
      <c r="C41" s="300"/>
      <c r="D41" s="300"/>
      <c r="E41" s="300"/>
      <c r="F41" s="30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5">
      <c r="A42" s="300" t="s">
        <v>280</v>
      </c>
      <c r="B42" s="300"/>
      <c r="C42" s="300"/>
      <c r="D42" s="300"/>
      <c r="E42" s="300"/>
      <c r="F42" s="30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5">
      <c r="A43" s="300" t="s">
        <v>417</v>
      </c>
      <c r="B43" s="300"/>
      <c r="C43" s="300"/>
      <c r="D43" s="300"/>
      <c r="E43" s="300"/>
      <c r="F43" s="30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5">
      <c r="A44" s="300" t="s">
        <v>270</v>
      </c>
      <c r="B44" s="300"/>
      <c r="C44" s="300"/>
      <c r="D44" s="300"/>
      <c r="E44" s="300"/>
      <c r="F44" s="30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5">
      <c r="A45" s="300" t="s">
        <v>271</v>
      </c>
      <c r="B45" s="300"/>
      <c r="C45" s="300"/>
      <c r="D45" s="300"/>
      <c r="E45" s="300"/>
      <c r="F45" s="30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5">
      <c r="A46" s="300" t="s">
        <v>281</v>
      </c>
      <c r="B46" s="300"/>
      <c r="C46" s="300"/>
      <c r="D46" s="300"/>
      <c r="E46" s="300"/>
      <c r="F46" s="30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5">
      <c r="A47" s="300" t="s">
        <v>273</v>
      </c>
      <c r="B47" s="300"/>
      <c r="C47" s="300"/>
      <c r="D47" s="300"/>
      <c r="E47" s="300"/>
      <c r="F47" s="30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5">
      <c r="A48" s="300" t="s">
        <v>274</v>
      </c>
      <c r="B48" s="300"/>
      <c r="C48" s="300"/>
      <c r="D48" s="300"/>
      <c r="E48" s="300"/>
      <c r="F48" s="30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5">
      <c r="A49" s="300" t="s">
        <v>275</v>
      </c>
      <c r="B49" s="300"/>
      <c r="C49" s="300"/>
      <c r="D49" s="300"/>
      <c r="E49" s="300"/>
      <c r="F49" s="30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5">
      <c r="A50" s="300" t="s">
        <v>418</v>
      </c>
      <c r="B50" s="300"/>
      <c r="C50" s="300"/>
      <c r="D50" s="300"/>
      <c r="E50" s="300"/>
      <c r="F50" s="30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5">
      <c r="A51" s="300" t="s">
        <v>419</v>
      </c>
      <c r="B51" s="300"/>
      <c r="C51" s="300"/>
      <c r="D51" s="300"/>
      <c r="E51" s="300"/>
      <c r="F51" s="30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5">
      <c r="A52" s="300" t="s">
        <v>420</v>
      </c>
      <c r="B52" s="300"/>
      <c r="C52" s="300"/>
      <c r="D52" s="300"/>
      <c r="E52" s="300"/>
      <c r="F52" s="30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5">
      <c r="A53" s="300" t="s">
        <v>276</v>
      </c>
      <c r="B53" s="300"/>
      <c r="C53" s="300"/>
      <c r="D53" s="300"/>
      <c r="E53" s="300"/>
      <c r="F53" s="30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5">
      <c r="A54" s="300" t="s">
        <v>421</v>
      </c>
      <c r="B54" s="300"/>
      <c r="C54" s="300"/>
      <c r="D54" s="300"/>
      <c r="E54" s="300"/>
      <c r="F54" s="300"/>
      <c r="G54" s="6">
        <v>46</v>
      </c>
      <c r="H54" s="33">
        <v>8044129</v>
      </c>
      <c r="I54" s="33">
        <v>0</v>
      </c>
      <c r="J54" s="33">
        <v>0</v>
      </c>
      <c r="K54" s="33">
        <v>0</v>
      </c>
      <c r="L54" s="33">
        <v>0</v>
      </c>
      <c r="M54" s="33">
        <v>0</v>
      </c>
      <c r="N54" s="33">
        <v>0</v>
      </c>
      <c r="O54" s="33">
        <v>0</v>
      </c>
      <c r="P54" s="33">
        <v>0</v>
      </c>
      <c r="Q54" s="33">
        <v>0</v>
      </c>
      <c r="R54" s="33">
        <v>0</v>
      </c>
      <c r="S54" s="33">
        <v>0</v>
      </c>
      <c r="T54" s="33">
        <v>0</v>
      </c>
      <c r="U54" s="33">
        <v>0</v>
      </c>
      <c r="V54" s="33">
        <v>0</v>
      </c>
      <c r="W54" s="37">
        <f t="shared" si="16"/>
        <v>8044129</v>
      </c>
      <c r="X54" s="33">
        <v>0</v>
      </c>
      <c r="Y54" s="37">
        <f t="shared" si="17"/>
        <v>8044129</v>
      </c>
    </row>
    <row r="55" spans="1:25" ht="12.75" customHeight="1" x14ac:dyDescent="0.25">
      <c r="A55" s="300" t="s">
        <v>429</v>
      </c>
      <c r="B55" s="300"/>
      <c r="C55" s="300"/>
      <c r="D55" s="300"/>
      <c r="E55" s="300"/>
      <c r="F55" s="30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5">
      <c r="A56" s="300" t="s">
        <v>422</v>
      </c>
      <c r="B56" s="300"/>
      <c r="C56" s="300"/>
      <c r="D56" s="300"/>
      <c r="E56" s="300"/>
      <c r="F56" s="30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5">
      <c r="A57" s="300" t="s">
        <v>430</v>
      </c>
      <c r="B57" s="300"/>
      <c r="C57" s="300"/>
      <c r="D57" s="300"/>
      <c r="E57" s="300"/>
      <c r="F57" s="300"/>
      <c r="G57" s="6">
        <v>49</v>
      </c>
      <c r="H57" s="33">
        <v>0</v>
      </c>
      <c r="I57" s="33">
        <v>0</v>
      </c>
      <c r="J57" s="33">
        <v>0</v>
      </c>
      <c r="K57" s="33">
        <v>0</v>
      </c>
      <c r="L57" s="33">
        <v>0</v>
      </c>
      <c r="M57" s="33">
        <v>0</v>
      </c>
      <c r="N57" s="33">
        <v>0</v>
      </c>
      <c r="O57" s="33">
        <v>0</v>
      </c>
      <c r="P57" s="33">
        <v>0</v>
      </c>
      <c r="Q57" s="33">
        <v>0</v>
      </c>
      <c r="R57" s="33">
        <v>0</v>
      </c>
      <c r="S57" s="33">
        <v>-526</v>
      </c>
      <c r="T57" s="33">
        <v>0</v>
      </c>
      <c r="U57" s="33">
        <f>-1272399</f>
        <v>-1272399</v>
      </c>
      <c r="V57" s="33">
        <f>-V39</f>
        <v>1272925</v>
      </c>
      <c r="W57" s="37">
        <f t="shared" si="16"/>
        <v>0</v>
      </c>
      <c r="X57" s="33">
        <v>0</v>
      </c>
      <c r="Y57" s="37">
        <f t="shared" si="17"/>
        <v>0</v>
      </c>
    </row>
    <row r="58" spans="1:25" ht="12.75" customHeight="1" x14ac:dyDescent="0.25">
      <c r="A58" s="300" t="s">
        <v>424</v>
      </c>
      <c r="B58" s="300"/>
      <c r="C58" s="300"/>
      <c r="D58" s="300"/>
      <c r="E58" s="300"/>
      <c r="F58" s="30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5">
      <c r="A59" s="301" t="s">
        <v>431</v>
      </c>
      <c r="B59" s="301"/>
      <c r="C59" s="301"/>
      <c r="D59" s="301"/>
      <c r="E59" s="301"/>
      <c r="F59" s="301"/>
      <c r="G59" s="8">
        <v>51</v>
      </c>
      <c r="H59" s="36">
        <f>SUM(H39:H58)</f>
        <v>56615057</v>
      </c>
      <c r="I59" s="36">
        <f t="shared" ref="I59:Y59" si="18">SUM(I39:I58)</f>
        <v>149</v>
      </c>
      <c r="J59" s="36">
        <f t="shared" si="18"/>
        <v>0</v>
      </c>
      <c r="K59" s="36">
        <f t="shared" si="18"/>
        <v>0</v>
      </c>
      <c r="L59" s="36">
        <f t="shared" si="18"/>
        <v>0</v>
      </c>
      <c r="M59" s="36">
        <f t="shared" si="18"/>
        <v>0</v>
      </c>
      <c r="N59" s="36">
        <f t="shared" si="18"/>
        <v>0</v>
      </c>
      <c r="O59" s="36">
        <f t="shared" si="18"/>
        <v>0</v>
      </c>
      <c r="P59" s="36">
        <f t="shared" si="18"/>
        <v>0</v>
      </c>
      <c r="Q59" s="36">
        <f t="shared" si="18"/>
        <v>0</v>
      </c>
      <c r="R59" s="36">
        <f t="shared" si="18"/>
        <v>0</v>
      </c>
      <c r="S59" s="36">
        <f t="shared" si="18"/>
        <v>0</v>
      </c>
      <c r="T59" s="36">
        <f t="shared" si="18"/>
        <v>0</v>
      </c>
      <c r="U59" s="36">
        <f t="shared" si="18"/>
        <v>-2718052</v>
      </c>
      <c r="V59" s="36">
        <f t="shared" si="18"/>
        <v>-1420678</v>
      </c>
      <c r="W59" s="36">
        <f t="shared" si="18"/>
        <v>52476476</v>
      </c>
      <c r="X59" s="36">
        <f t="shared" si="18"/>
        <v>0</v>
      </c>
      <c r="Y59" s="36">
        <f t="shared" si="18"/>
        <v>52476476</v>
      </c>
    </row>
    <row r="60" spans="1:25" x14ac:dyDescent="0.25">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5">
      <c r="A61" s="298" t="s">
        <v>432</v>
      </c>
      <c r="B61" s="298"/>
      <c r="C61" s="298"/>
      <c r="D61" s="298"/>
      <c r="E61" s="298"/>
      <c r="F61" s="298"/>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5">
      <c r="A62" s="298" t="s">
        <v>433</v>
      </c>
      <c r="B62" s="298"/>
      <c r="C62" s="298"/>
      <c r="D62" s="298"/>
      <c r="E62" s="298"/>
      <c r="F62" s="298"/>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-1420678</v>
      </c>
      <c r="W62" s="37">
        <f t="shared" si="21"/>
        <v>-1420678</v>
      </c>
      <c r="X62" s="37">
        <f t="shared" si="21"/>
        <v>0</v>
      </c>
      <c r="Y62" s="37">
        <f t="shared" si="21"/>
        <v>-1420678</v>
      </c>
    </row>
    <row r="63" spans="1:25" ht="29.25" customHeight="1" x14ac:dyDescent="0.25">
      <c r="A63" s="299" t="s">
        <v>434</v>
      </c>
      <c r="B63" s="299"/>
      <c r="C63" s="299"/>
      <c r="D63" s="299"/>
      <c r="E63" s="299"/>
      <c r="F63" s="299"/>
      <c r="G63" s="8">
        <v>54</v>
      </c>
      <c r="H63" s="38">
        <f>SUM(H50:H58)</f>
        <v>8044129</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-526</v>
      </c>
      <c r="T63" s="38">
        <f t="shared" si="24"/>
        <v>0</v>
      </c>
      <c r="U63" s="38">
        <f t="shared" si="23"/>
        <v>-1272399</v>
      </c>
      <c r="V63" s="38">
        <f t="shared" si="23"/>
        <v>1272925</v>
      </c>
      <c r="W63" s="38">
        <f t="shared" si="23"/>
        <v>8044129</v>
      </c>
      <c r="X63" s="38">
        <f t="shared" si="23"/>
        <v>0</v>
      </c>
      <c r="Y63" s="38">
        <f t="shared" si="23"/>
        <v>8044129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19685039370078741" right="0.19685039370078741" top="0.19685039370078741" bottom="0.19685039370078741" header="0.51181102362204722" footer="0.51181102362204722"/>
  <pageSetup paperSize="9" scale="47"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65"/>
  <sheetViews>
    <sheetView showGridLines="0" view="pageBreakPreview" zoomScale="85" zoomScaleNormal="90" zoomScaleSheetLayoutView="85" workbookViewId="0">
      <selection activeCell="A9" sqref="A9"/>
    </sheetView>
  </sheetViews>
  <sheetFormatPr defaultRowHeight="11.4" x14ac:dyDescent="0.2"/>
  <cols>
    <col min="1" max="1" width="67.77734375" style="336" customWidth="1"/>
    <col min="2" max="2" width="13.6640625" style="336" customWidth="1"/>
    <col min="3" max="3" width="13.109375" style="336" customWidth="1"/>
    <col min="4" max="4" width="15.33203125" style="336" customWidth="1"/>
    <col min="5" max="16384" width="8.88671875" style="336"/>
  </cols>
  <sheetData>
    <row r="1" spans="1:4" ht="12" x14ac:dyDescent="0.25">
      <c r="A1" s="335" t="s">
        <v>465</v>
      </c>
    </row>
    <row r="2" spans="1:4" x14ac:dyDescent="0.2">
      <c r="A2" s="336" t="s">
        <v>466</v>
      </c>
    </row>
    <row r="3" spans="1:4" x14ac:dyDescent="0.2">
      <c r="A3" s="336" t="s">
        <v>467</v>
      </c>
    </row>
    <row r="4" spans="1:4" x14ac:dyDescent="0.2">
      <c r="A4" s="336" t="s">
        <v>468</v>
      </c>
    </row>
    <row r="8" spans="1:4" ht="12" x14ac:dyDescent="0.2">
      <c r="A8" s="125" t="s">
        <v>621</v>
      </c>
      <c r="B8" s="337"/>
      <c r="C8" s="337"/>
      <c r="D8" s="337"/>
    </row>
    <row r="9" spans="1:4" x14ac:dyDescent="0.2">
      <c r="A9" s="126"/>
      <c r="B9" s="337"/>
      <c r="C9" s="337"/>
      <c r="D9" s="337"/>
    </row>
    <row r="10" spans="1:4" x14ac:dyDescent="0.2">
      <c r="A10" s="127"/>
      <c r="B10" s="337"/>
      <c r="C10" s="337"/>
      <c r="D10" s="337"/>
    </row>
    <row r="11" spans="1:4" ht="45.6" x14ac:dyDescent="0.2">
      <c r="A11" s="127" t="s">
        <v>554</v>
      </c>
      <c r="B11" s="337"/>
      <c r="C11" s="337"/>
      <c r="D11" s="337"/>
    </row>
    <row r="12" spans="1:4" x14ac:dyDescent="0.2">
      <c r="A12" s="127"/>
      <c r="B12" s="337"/>
      <c r="C12" s="337"/>
      <c r="D12" s="337"/>
    </row>
    <row r="13" spans="1:4" ht="45.6" x14ac:dyDescent="0.2">
      <c r="A13" s="127" t="s">
        <v>561</v>
      </c>
      <c r="B13" s="337"/>
      <c r="C13" s="337"/>
      <c r="D13" s="337"/>
    </row>
    <row r="14" spans="1:4" x14ac:dyDescent="0.2">
      <c r="A14" s="127"/>
      <c r="B14" s="337"/>
      <c r="C14" s="337"/>
      <c r="D14" s="337"/>
    </row>
    <row r="15" spans="1:4" ht="12" x14ac:dyDescent="0.2">
      <c r="A15" s="128" t="s">
        <v>473</v>
      </c>
      <c r="B15" s="337"/>
      <c r="C15" s="337"/>
      <c r="D15" s="337"/>
    </row>
    <row r="16" spans="1:4" x14ac:dyDescent="0.2">
      <c r="A16" s="127"/>
      <c r="B16" s="337"/>
      <c r="C16" s="337"/>
      <c r="D16" s="337"/>
    </row>
    <row r="17" spans="1:4" x14ac:dyDescent="0.2">
      <c r="A17" s="127" t="s">
        <v>474</v>
      </c>
      <c r="B17" s="337"/>
      <c r="C17" s="337"/>
      <c r="D17" s="337"/>
    </row>
    <row r="18" spans="1:4" x14ac:dyDescent="0.2">
      <c r="A18" s="127" t="s">
        <v>475</v>
      </c>
      <c r="B18" s="337"/>
      <c r="C18" s="337"/>
      <c r="D18" s="337"/>
    </row>
    <row r="19" spans="1:4" x14ac:dyDescent="0.2">
      <c r="A19" s="127"/>
      <c r="B19" s="337"/>
      <c r="C19" s="337"/>
      <c r="D19" s="337"/>
    </row>
    <row r="20" spans="1:4" x14ac:dyDescent="0.2">
      <c r="A20" s="127" t="s">
        <v>476</v>
      </c>
      <c r="B20" s="337"/>
      <c r="C20" s="337"/>
      <c r="D20" s="337"/>
    </row>
    <row r="21" spans="1:4" x14ac:dyDescent="0.2">
      <c r="A21" s="127" t="s">
        <v>477</v>
      </c>
      <c r="B21" s="337"/>
      <c r="C21" s="337"/>
      <c r="D21" s="337"/>
    </row>
    <row r="22" spans="1:4" x14ac:dyDescent="0.2">
      <c r="A22" s="127" t="s">
        <v>478</v>
      </c>
      <c r="B22" s="337"/>
      <c r="C22" s="337"/>
      <c r="D22" s="337"/>
    </row>
    <row r="23" spans="1:4" x14ac:dyDescent="0.2">
      <c r="A23" s="127" t="s">
        <v>479</v>
      </c>
      <c r="B23" s="337"/>
      <c r="C23" s="337"/>
      <c r="D23" s="337"/>
    </row>
    <row r="24" spans="1:4" x14ac:dyDescent="0.2">
      <c r="A24" s="127" t="s">
        <v>556</v>
      </c>
      <c r="B24" s="337"/>
      <c r="C24" s="337"/>
      <c r="D24" s="337"/>
    </row>
    <row r="25" spans="1:4" x14ac:dyDescent="0.2">
      <c r="A25" s="127"/>
      <c r="B25" s="337"/>
      <c r="C25" s="337"/>
      <c r="D25" s="337"/>
    </row>
    <row r="26" spans="1:4" x14ac:dyDescent="0.2">
      <c r="A26" s="127"/>
      <c r="B26" s="337"/>
      <c r="C26" s="337"/>
      <c r="D26" s="337"/>
    </row>
    <row r="27" spans="1:4" ht="12" x14ac:dyDescent="0.2">
      <c r="A27" s="128" t="s">
        <v>480</v>
      </c>
      <c r="B27" s="337"/>
      <c r="C27" s="337"/>
      <c r="D27" s="337"/>
    </row>
    <row r="28" spans="1:4" x14ac:dyDescent="0.2">
      <c r="A28" s="127"/>
      <c r="B28" s="337"/>
      <c r="C28" s="337"/>
      <c r="D28" s="337"/>
    </row>
    <row r="29" spans="1:4" x14ac:dyDescent="0.2">
      <c r="A29" s="127" t="s">
        <v>481</v>
      </c>
      <c r="B29" s="337"/>
      <c r="C29" s="337"/>
      <c r="D29" s="337"/>
    </row>
    <row r="30" spans="1:4" ht="12" thickBot="1" x14ac:dyDescent="0.25">
      <c r="A30" s="127"/>
      <c r="B30" s="337"/>
      <c r="C30" s="337"/>
      <c r="D30" s="337"/>
    </row>
    <row r="31" spans="1:4" ht="12.6" thickBot="1" x14ac:dyDescent="0.25">
      <c r="A31" s="129"/>
      <c r="B31" s="130">
        <v>44926</v>
      </c>
      <c r="C31" s="130">
        <v>45291</v>
      </c>
      <c r="D31" s="337"/>
    </row>
    <row r="32" spans="1:4" ht="12" thickBot="1" x14ac:dyDescent="0.25">
      <c r="A32" s="131" t="s">
        <v>482</v>
      </c>
      <c r="B32" s="132">
        <v>0.77680000000000005</v>
      </c>
      <c r="C32" s="132">
        <v>0.77780000000000005</v>
      </c>
      <c r="D32" s="337"/>
    </row>
    <row r="33" spans="1:8" ht="12" thickBot="1" x14ac:dyDescent="0.25">
      <c r="A33" s="133" t="s">
        <v>483</v>
      </c>
      <c r="B33" s="132">
        <v>0.2</v>
      </c>
      <c r="C33" s="132">
        <v>0.2</v>
      </c>
      <c r="D33" s="337"/>
    </row>
    <row r="34" spans="1:8" ht="12" thickBot="1" x14ac:dyDescent="0.25">
      <c r="A34" s="133" t="s">
        <v>484</v>
      </c>
      <c r="B34" s="132">
        <v>2.3199999999999998E-2</v>
      </c>
      <c r="C34" s="132">
        <v>2.2200000000000001E-2</v>
      </c>
      <c r="D34" s="337"/>
    </row>
    <row r="35" spans="1:8" ht="12.6" thickBot="1" x14ac:dyDescent="0.25">
      <c r="A35" s="134" t="s">
        <v>485</v>
      </c>
      <c r="B35" s="135">
        <v>1</v>
      </c>
      <c r="C35" s="135">
        <v>1</v>
      </c>
      <c r="D35" s="337"/>
    </row>
    <row r="36" spans="1:8" x14ac:dyDescent="0.2">
      <c r="A36" s="127"/>
      <c r="B36" s="337"/>
      <c r="C36" s="337"/>
      <c r="D36" s="337"/>
    </row>
    <row r="37" spans="1:8" ht="45.6" x14ac:dyDescent="0.2">
      <c r="A37" s="127" t="s">
        <v>562</v>
      </c>
      <c r="B37" s="337"/>
      <c r="C37" s="337"/>
      <c r="D37" s="337"/>
    </row>
    <row r="38" spans="1:8" x14ac:dyDescent="0.2">
      <c r="A38" s="127"/>
      <c r="B38" s="337"/>
      <c r="C38" s="337"/>
      <c r="D38" s="337"/>
    </row>
    <row r="39" spans="1:8" x14ac:dyDescent="0.2">
      <c r="A39" s="127"/>
      <c r="B39" s="337"/>
      <c r="C39" s="337"/>
      <c r="D39" s="337"/>
    </row>
    <row r="40" spans="1:8" ht="12" x14ac:dyDescent="0.2">
      <c r="A40" s="128" t="s">
        <v>563</v>
      </c>
      <c r="B40" s="337"/>
      <c r="C40" s="337"/>
      <c r="D40" s="337"/>
    </row>
    <row r="41" spans="1:8" x14ac:dyDescent="0.2">
      <c r="A41" s="127"/>
      <c r="B41" s="337"/>
      <c r="C41" s="337"/>
      <c r="D41" s="337"/>
    </row>
    <row r="42" spans="1:8" ht="22.8" x14ac:dyDescent="0.2">
      <c r="A42" s="127" t="s">
        <v>486</v>
      </c>
      <c r="B42" s="337"/>
      <c r="C42" s="337"/>
      <c r="D42" s="337"/>
    </row>
    <row r="43" spans="1:8" ht="34.200000000000003" x14ac:dyDescent="0.2">
      <c r="A43" s="127" t="s">
        <v>487</v>
      </c>
      <c r="B43" s="337"/>
      <c r="C43" s="337"/>
      <c r="D43" s="337"/>
    </row>
    <row r="44" spans="1:8" ht="45.6" x14ac:dyDescent="0.2">
      <c r="A44" s="127" t="s">
        <v>488</v>
      </c>
      <c r="B44" s="337"/>
      <c r="C44" s="337"/>
      <c r="D44" s="337"/>
    </row>
    <row r="45" spans="1:8" x14ac:dyDescent="0.2">
      <c r="A45" s="337"/>
      <c r="B45" s="337"/>
      <c r="C45" s="337"/>
      <c r="D45" s="337"/>
    </row>
    <row r="46" spans="1:8" x14ac:dyDescent="0.2">
      <c r="A46" s="136"/>
      <c r="B46" s="337"/>
      <c r="C46" s="337"/>
      <c r="D46" s="337"/>
    </row>
    <row r="47" spans="1:8" ht="12" x14ac:dyDescent="0.2">
      <c r="A47" s="125" t="s">
        <v>564</v>
      </c>
      <c r="B47" s="337"/>
      <c r="C47" s="337"/>
      <c r="D47" s="337"/>
      <c r="E47" s="337"/>
      <c r="F47" s="337"/>
      <c r="G47" s="337"/>
      <c r="H47" s="337"/>
    </row>
    <row r="48" spans="1:8" ht="12" x14ac:dyDescent="0.2">
      <c r="A48" s="125"/>
      <c r="B48" s="337"/>
      <c r="C48" s="337"/>
      <c r="D48" s="337"/>
      <c r="E48" s="337"/>
      <c r="F48" s="337"/>
      <c r="G48" s="337"/>
      <c r="H48" s="337"/>
    </row>
    <row r="49" spans="1:8" x14ac:dyDescent="0.2">
      <c r="A49" s="127"/>
      <c r="B49" s="337"/>
      <c r="C49" s="337"/>
      <c r="D49" s="337"/>
      <c r="E49" s="337"/>
      <c r="F49" s="337"/>
      <c r="G49" s="337"/>
      <c r="H49" s="337"/>
    </row>
    <row r="50" spans="1:8" ht="12" x14ac:dyDescent="0.2">
      <c r="A50" s="128" t="s">
        <v>490</v>
      </c>
      <c r="B50" s="337"/>
      <c r="C50" s="337"/>
      <c r="D50" s="337"/>
      <c r="E50" s="337"/>
      <c r="F50" s="337"/>
      <c r="G50" s="337"/>
      <c r="H50" s="337"/>
    </row>
    <row r="51" spans="1:8" ht="12" thickBot="1" x14ac:dyDescent="0.25">
      <c r="A51" s="127"/>
      <c r="B51" s="337"/>
      <c r="C51" s="337"/>
      <c r="D51" s="337"/>
      <c r="E51" s="337"/>
      <c r="F51" s="337"/>
      <c r="G51" s="337"/>
      <c r="H51" s="337"/>
    </row>
    <row r="52" spans="1:8" ht="12" x14ac:dyDescent="0.2">
      <c r="A52" s="333"/>
      <c r="B52" s="331">
        <v>44926</v>
      </c>
      <c r="C52" s="327" t="s">
        <v>491</v>
      </c>
      <c r="D52" s="331">
        <v>45291</v>
      </c>
      <c r="E52" s="327" t="s">
        <v>491</v>
      </c>
      <c r="F52" s="327" t="s">
        <v>492</v>
      </c>
      <c r="G52" s="338"/>
      <c r="H52" s="338"/>
    </row>
    <row r="53" spans="1:8" ht="12.6" thickBot="1" x14ac:dyDescent="0.3">
      <c r="A53" s="334"/>
      <c r="B53" s="332"/>
      <c r="C53" s="328"/>
      <c r="D53" s="332"/>
      <c r="E53" s="328"/>
      <c r="F53" s="328"/>
      <c r="G53" s="339"/>
      <c r="H53" s="338"/>
    </row>
    <row r="54" spans="1:8" ht="12.6" thickBot="1" x14ac:dyDescent="0.25">
      <c r="A54" s="134" t="s">
        <v>493</v>
      </c>
      <c r="B54" s="138"/>
      <c r="C54" s="138"/>
      <c r="D54" s="138"/>
      <c r="E54" s="138"/>
      <c r="F54" s="138"/>
      <c r="G54" s="338"/>
      <c r="H54" s="338"/>
    </row>
    <row r="55" spans="1:8" ht="12.6" thickBot="1" x14ac:dyDescent="0.25">
      <c r="A55" s="133" t="s">
        <v>494</v>
      </c>
      <c r="B55" s="139">
        <v>123324</v>
      </c>
      <c r="C55" s="143">
        <f>+B55/$B$58</f>
        <v>2.7165595743536808E-3</v>
      </c>
      <c r="D55" s="139">
        <v>79150</v>
      </c>
      <c r="E55" s="143">
        <v>0</v>
      </c>
      <c r="F55" s="143">
        <f>+(D55-B55)/B55</f>
        <v>-0.35819467419156042</v>
      </c>
      <c r="G55" s="338"/>
      <c r="H55" s="338"/>
    </row>
    <row r="56" spans="1:8" ht="12.6" thickBot="1" x14ac:dyDescent="0.25">
      <c r="A56" s="131" t="s">
        <v>565</v>
      </c>
      <c r="B56" s="139">
        <v>45270006</v>
      </c>
      <c r="C56" s="143">
        <f>+B56/$B$58</f>
        <v>0.99719980077153336</v>
      </c>
      <c r="D56" s="139">
        <v>51612299</v>
      </c>
      <c r="E56" s="143">
        <v>0.95</v>
      </c>
      <c r="F56" s="143">
        <f>+(D56-B56)/B56</f>
        <v>0.14009923038225353</v>
      </c>
      <c r="G56" s="338"/>
      <c r="H56" s="338"/>
    </row>
    <row r="57" spans="1:8" ht="12.6" thickBot="1" x14ac:dyDescent="0.25">
      <c r="A57" s="133" t="s">
        <v>616</v>
      </c>
      <c r="B57" s="139">
        <v>3797</v>
      </c>
      <c r="C57" s="143">
        <f>+B57/$B$58</f>
        <v>8.363965411291336E-5</v>
      </c>
      <c r="D57" s="139">
        <v>3797</v>
      </c>
      <c r="E57" s="143">
        <v>0.05</v>
      </c>
      <c r="F57" s="143">
        <f>+(D57-B57)/B57</f>
        <v>0</v>
      </c>
      <c r="G57" s="338"/>
      <c r="H57" s="338"/>
    </row>
    <row r="58" spans="1:8" ht="12.6" thickBot="1" x14ac:dyDescent="0.25">
      <c r="A58" s="134" t="s">
        <v>495</v>
      </c>
      <c r="B58" s="140">
        <f>+SUM(B55:B57)</f>
        <v>45397127</v>
      </c>
      <c r="C58" s="145">
        <f>+B58/B65</f>
        <v>0.94561237045904967</v>
      </c>
      <c r="D58" s="140">
        <f>+SUM(D55:D57)</f>
        <v>51695246</v>
      </c>
      <c r="E58" s="145">
        <f>+D58/D65</f>
        <v>0.86303273987892959</v>
      </c>
      <c r="F58" s="145">
        <f>+(D58-B58)/B58</f>
        <v>0.13873386745377081</v>
      </c>
      <c r="G58" s="338"/>
      <c r="H58" s="338"/>
    </row>
    <row r="59" spans="1:8" ht="12.6" thickBot="1" x14ac:dyDescent="0.25">
      <c r="A59" s="134" t="s">
        <v>496</v>
      </c>
      <c r="B59" s="154"/>
      <c r="C59" s="154"/>
      <c r="D59" s="154"/>
      <c r="E59" s="154"/>
      <c r="F59" s="154"/>
      <c r="G59" s="338"/>
      <c r="H59" s="338"/>
    </row>
    <row r="60" spans="1:8" ht="12.6" thickBot="1" x14ac:dyDescent="0.25">
      <c r="A60" s="133" t="s">
        <v>497</v>
      </c>
      <c r="B60" s="139">
        <v>349094</v>
      </c>
      <c r="C60" s="143">
        <f>+B60/$B$64</f>
        <v>0.13369865238174206</v>
      </c>
      <c r="D60" s="139">
        <v>194906</v>
      </c>
      <c r="E60" s="143">
        <f>+D60/$D$64</f>
        <v>2.3756644860550107E-2</v>
      </c>
      <c r="F60" s="143">
        <f>+(D60-B60)/B60</f>
        <v>-0.44168046428755581</v>
      </c>
      <c r="G60" s="338"/>
      <c r="H60" s="338"/>
    </row>
    <row r="61" spans="1:8" ht="12.6" thickBot="1" x14ac:dyDescent="0.25">
      <c r="A61" s="131" t="s">
        <v>498</v>
      </c>
      <c r="B61" s="139">
        <v>851323</v>
      </c>
      <c r="C61" s="143">
        <f>+B61/$B$64</f>
        <v>0.32604610174217202</v>
      </c>
      <c r="D61" s="139">
        <v>579970</v>
      </c>
      <c r="E61" s="143">
        <f>+D61/$D$64</f>
        <v>7.0691211762455977E-2</v>
      </c>
      <c r="F61" s="143">
        <f>+(D61-B61)/B61</f>
        <v>-0.31874270987627495</v>
      </c>
      <c r="G61" s="338"/>
      <c r="H61" s="338"/>
    </row>
    <row r="62" spans="1:8" ht="12.6" thickBot="1" x14ac:dyDescent="0.25">
      <c r="A62" s="133" t="s">
        <v>499</v>
      </c>
      <c r="B62" s="139">
        <f>1397765+2608</f>
        <v>1400373</v>
      </c>
      <c r="C62" s="143">
        <f>+B62/$B$64</f>
        <v>0.53632541072541284</v>
      </c>
      <c r="D62" s="139">
        <f>7377349+6108</f>
        <v>7383457</v>
      </c>
      <c r="E62" s="143">
        <f>+D62/$D$64</f>
        <v>0.89995262224940586</v>
      </c>
      <c r="F62" s="143">
        <f>+(D62-B62)/B62</f>
        <v>4.2724931143345382</v>
      </c>
      <c r="G62" s="338"/>
      <c r="H62" s="338"/>
    </row>
    <row r="63" spans="1:8" ht="12.6" thickBot="1" x14ac:dyDescent="0.25">
      <c r="A63" s="133" t="s">
        <v>500</v>
      </c>
      <c r="B63" s="139">
        <v>10261</v>
      </c>
      <c r="C63" s="143">
        <f>+B63/$B$64</f>
        <v>3.9298351506730431E-3</v>
      </c>
      <c r="D63" s="139">
        <v>45940</v>
      </c>
      <c r="E63" s="143">
        <f>+D63/$D$64</f>
        <v>5.5995211275880266E-3</v>
      </c>
      <c r="F63" s="143">
        <f>+(D63-B63)/B63</f>
        <v>3.4771464769515643</v>
      </c>
      <c r="G63" s="338"/>
      <c r="H63" s="338"/>
    </row>
    <row r="64" spans="1:8" ht="12.6" thickBot="1" x14ac:dyDescent="0.25">
      <c r="A64" s="134" t="s">
        <v>501</v>
      </c>
      <c r="B64" s="140">
        <f>+SUM(B60:B63)</f>
        <v>2611051</v>
      </c>
      <c r="C64" s="145">
        <f>+B64/B65</f>
        <v>5.4387629540950291E-2</v>
      </c>
      <c r="D64" s="140">
        <f>+SUM(D60:D63)</f>
        <v>8204273</v>
      </c>
      <c r="E64" s="145">
        <f>+D64/D65</f>
        <v>0.13696726012107041</v>
      </c>
      <c r="F64" s="145">
        <f t="shared" ref="F64:F65" si="0">+(D64-B64)/B64</f>
        <v>2.1421343359436489</v>
      </c>
      <c r="G64" s="338"/>
      <c r="H64" s="338"/>
    </row>
    <row r="65" spans="1:8" ht="12.6" thickBot="1" x14ac:dyDescent="0.25">
      <c r="A65" s="134" t="s">
        <v>502</v>
      </c>
      <c r="B65" s="140">
        <f>+B58+B64</f>
        <v>48008178</v>
      </c>
      <c r="C65" s="154"/>
      <c r="D65" s="140">
        <f>+D58+D64</f>
        <v>59899519</v>
      </c>
      <c r="E65" s="154"/>
      <c r="F65" s="145">
        <f t="shared" si="0"/>
        <v>0.24769406995616455</v>
      </c>
      <c r="G65" s="338"/>
      <c r="H65" s="338"/>
    </row>
    <row r="66" spans="1:8" x14ac:dyDescent="0.2">
      <c r="A66" s="127"/>
      <c r="B66" s="337"/>
      <c r="C66" s="337"/>
      <c r="D66" s="337"/>
      <c r="E66" s="337"/>
      <c r="F66" s="337"/>
      <c r="G66" s="337"/>
      <c r="H66" s="337"/>
    </row>
    <row r="67" spans="1:8" x14ac:dyDescent="0.2">
      <c r="A67" s="127" t="s">
        <v>503</v>
      </c>
      <c r="B67" s="337"/>
      <c r="C67" s="337"/>
      <c r="D67" s="337"/>
      <c r="E67" s="337"/>
      <c r="F67" s="337"/>
      <c r="G67" s="337"/>
      <c r="H67" s="337"/>
    </row>
    <row r="68" spans="1:8" x14ac:dyDescent="0.2">
      <c r="A68" s="127"/>
      <c r="B68" s="337"/>
      <c r="C68" s="337"/>
      <c r="D68" s="337"/>
      <c r="E68" s="337"/>
      <c r="F68" s="337"/>
      <c r="G68" s="337"/>
      <c r="H68" s="337"/>
    </row>
    <row r="69" spans="1:8" ht="23.4" x14ac:dyDescent="0.2">
      <c r="A69" s="127" t="s">
        <v>566</v>
      </c>
      <c r="B69" s="337"/>
      <c r="C69" s="337"/>
      <c r="D69" s="337"/>
      <c r="E69" s="337"/>
      <c r="F69" s="337"/>
      <c r="G69" s="337"/>
      <c r="H69" s="337"/>
    </row>
    <row r="70" spans="1:8" ht="80.400000000000006" x14ac:dyDescent="0.2">
      <c r="A70" s="127" t="s">
        <v>615</v>
      </c>
      <c r="B70" s="337"/>
      <c r="C70" s="337"/>
      <c r="D70" s="337"/>
      <c r="E70" s="337"/>
      <c r="F70" s="337"/>
      <c r="G70" s="337"/>
      <c r="H70" s="337"/>
    </row>
    <row r="71" spans="1:8" ht="34.799999999999997" x14ac:dyDescent="0.2">
      <c r="A71" s="127" t="s">
        <v>617</v>
      </c>
      <c r="B71" s="337"/>
      <c r="C71" s="337"/>
      <c r="D71" s="337"/>
      <c r="E71" s="337"/>
      <c r="F71" s="337"/>
      <c r="G71" s="337"/>
      <c r="H71" s="337"/>
    </row>
    <row r="72" spans="1:8" ht="46.2" x14ac:dyDescent="0.2">
      <c r="A72" s="127" t="s">
        <v>618</v>
      </c>
      <c r="B72" s="337"/>
      <c r="C72" s="337"/>
      <c r="D72" s="337"/>
      <c r="E72" s="337"/>
      <c r="F72" s="337"/>
      <c r="G72" s="337"/>
      <c r="H72" s="337"/>
    </row>
    <row r="73" spans="1:8" ht="23.4" x14ac:dyDescent="0.2">
      <c r="A73" s="127" t="s">
        <v>619</v>
      </c>
      <c r="B73" s="337"/>
      <c r="C73" s="337"/>
      <c r="D73" s="337"/>
      <c r="E73" s="337"/>
      <c r="F73" s="337"/>
      <c r="G73" s="337"/>
      <c r="H73" s="337"/>
    </row>
    <row r="74" spans="1:8" x14ac:dyDescent="0.2">
      <c r="A74" s="337"/>
      <c r="B74" s="337"/>
      <c r="C74" s="337"/>
      <c r="D74" s="337"/>
      <c r="E74" s="337"/>
      <c r="F74" s="337"/>
      <c r="G74" s="337"/>
      <c r="H74" s="337"/>
    </row>
    <row r="75" spans="1:8" x14ac:dyDescent="0.2">
      <c r="A75" s="136"/>
      <c r="B75" s="337"/>
      <c r="C75" s="337"/>
      <c r="D75" s="337"/>
      <c r="E75" s="337"/>
      <c r="F75" s="337"/>
      <c r="G75" s="337"/>
      <c r="H75" s="337"/>
    </row>
    <row r="76" spans="1:8" ht="12" x14ac:dyDescent="0.2">
      <c r="A76" s="128" t="s">
        <v>504</v>
      </c>
      <c r="B76" s="337"/>
      <c r="C76" s="337"/>
      <c r="D76" s="337"/>
      <c r="E76" s="337"/>
      <c r="F76" s="337"/>
      <c r="G76" s="337"/>
      <c r="H76" s="337"/>
    </row>
    <row r="77" spans="1:8" ht="12" thickBot="1" x14ac:dyDescent="0.25">
      <c r="A77" s="127"/>
      <c r="B77" s="337"/>
      <c r="C77" s="337"/>
      <c r="D77" s="337"/>
      <c r="E77" s="337"/>
      <c r="F77" s="337"/>
      <c r="G77" s="337"/>
      <c r="H77" s="337"/>
    </row>
    <row r="78" spans="1:8" ht="12.6" thickBot="1" x14ac:dyDescent="0.25">
      <c r="A78" s="129"/>
      <c r="B78" s="141">
        <v>44926</v>
      </c>
      <c r="C78" s="141">
        <v>45291</v>
      </c>
      <c r="D78" s="142" t="s">
        <v>492</v>
      </c>
      <c r="E78" s="337"/>
      <c r="F78" s="337"/>
      <c r="G78" s="337"/>
      <c r="H78" s="337"/>
    </row>
    <row r="79" spans="1:8" ht="12" thickBot="1" x14ac:dyDescent="0.25">
      <c r="A79" s="133" t="s">
        <v>505</v>
      </c>
      <c r="B79" s="139">
        <v>48570928</v>
      </c>
      <c r="C79" s="139">
        <v>56615057</v>
      </c>
      <c r="D79" s="143">
        <f>+(C79-B79)/B79</f>
        <v>0.1656161274085601</v>
      </c>
      <c r="E79" s="337"/>
      <c r="F79" s="337"/>
      <c r="G79" s="337"/>
      <c r="H79" s="337"/>
    </row>
    <row r="80" spans="1:8" ht="12" thickBot="1" x14ac:dyDescent="0.25">
      <c r="A80" s="131" t="s">
        <v>620</v>
      </c>
      <c r="B80" s="144">
        <v>675</v>
      </c>
      <c r="C80" s="144">
        <v>149</v>
      </c>
      <c r="D80" s="143">
        <f t="shared" ref="D80:D82" si="1">+(C80-B80)/B80</f>
        <v>-0.77925925925925921</v>
      </c>
      <c r="E80" s="337"/>
      <c r="F80" s="337"/>
      <c r="G80" s="337"/>
      <c r="H80" s="337"/>
    </row>
    <row r="81" spans="1:8" ht="12" thickBot="1" x14ac:dyDescent="0.25">
      <c r="A81" s="133" t="s">
        <v>506</v>
      </c>
      <c r="B81" s="139">
        <v>-2718578</v>
      </c>
      <c r="C81" s="139">
        <v>-4318730</v>
      </c>
      <c r="D81" s="143">
        <f t="shared" si="1"/>
        <v>0.58859889250924569</v>
      </c>
      <c r="E81" s="337"/>
      <c r="F81" s="337"/>
      <c r="G81" s="337"/>
      <c r="H81" s="337"/>
    </row>
    <row r="82" spans="1:8" ht="12.6" thickBot="1" x14ac:dyDescent="0.25">
      <c r="A82" s="134" t="s">
        <v>507</v>
      </c>
      <c r="B82" s="140">
        <f>+SUM(B79:B81)</f>
        <v>45853025</v>
      </c>
      <c r="C82" s="140">
        <f>+SUM(C79:C81)</f>
        <v>52296476</v>
      </c>
      <c r="D82" s="145">
        <f t="shared" si="1"/>
        <v>0.14052401122935729</v>
      </c>
      <c r="E82" s="337"/>
      <c r="F82" s="337"/>
      <c r="G82" s="337"/>
      <c r="H82" s="337"/>
    </row>
    <row r="83" spans="1:8" x14ac:dyDescent="0.2">
      <c r="A83" s="127"/>
      <c r="B83" s="337"/>
      <c r="C83" s="337"/>
      <c r="D83" s="337"/>
      <c r="E83" s="337"/>
      <c r="F83" s="337"/>
      <c r="G83" s="337"/>
      <c r="H83" s="337"/>
    </row>
    <row r="84" spans="1:8" ht="52.2" customHeight="1" x14ac:dyDescent="0.2">
      <c r="A84" s="127" t="s">
        <v>567</v>
      </c>
      <c r="B84" s="337"/>
      <c r="C84" s="337"/>
      <c r="D84" s="337"/>
      <c r="E84" s="337"/>
      <c r="F84" s="337"/>
      <c r="G84" s="337"/>
      <c r="H84" s="337"/>
    </row>
    <row r="85" spans="1:8" x14ac:dyDescent="0.2">
      <c r="A85" s="127"/>
      <c r="B85" s="337"/>
      <c r="C85" s="337"/>
      <c r="D85" s="337"/>
      <c r="E85" s="337"/>
      <c r="F85" s="337"/>
      <c r="G85" s="337"/>
      <c r="H85" s="337"/>
    </row>
    <row r="86" spans="1:8" ht="34.200000000000003" x14ac:dyDescent="0.2">
      <c r="A86" s="127" t="s">
        <v>568</v>
      </c>
      <c r="B86" s="337"/>
      <c r="C86" s="337"/>
      <c r="D86" s="337"/>
      <c r="E86" s="337"/>
      <c r="F86" s="337"/>
      <c r="G86" s="337"/>
      <c r="H86" s="337"/>
    </row>
    <row r="87" spans="1:8" x14ac:dyDescent="0.2">
      <c r="A87" s="127"/>
      <c r="B87" s="337"/>
      <c r="C87" s="337"/>
      <c r="D87" s="337"/>
      <c r="E87" s="337"/>
      <c r="F87" s="337"/>
      <c r="G87" s="337"/>
      <c r="H87" s="337"/>
    </row>
    <row r="88" spans="1:8" x14ac:dyDescent="0.2">
      <c r="A88" s="127" t="s">
        <v>508</v>
      </c>
      <c r="B88" s="337"/>
      <c r="C88" s="337"/>
      <c r="D88" s="337"/>
      <c r="E88" s="337"/>
      <c r="F88" s="337"/>
      <c r="G88" s="337"/>
      <c r="H88" s="337"/>
    </row>
    <row r="89" spans="1:8" x14ac:dyDescent="0.2">
      <c r="A89" s="127"/>
      <c r="B89" s="337"/>
      <c r="C89" s="337"/>
      <c r="D89" s="337"/>
      <c r="E89" s="337"/>
      <c r="F89" s="337"/>
      <c r="G89" s="337"/>
      <c r="H89" s="337"/>
    </row>
    <row r="90" spans="1:8" ht="12" x14ac:dyDescent="0.2">
      <c r="A90" s="128" t="s">
        <v>509</v>
      </c>
      <c r="B90" s="337"/>
      <c r="C90" s="337"/>
      <c r="D90" s="337"/>
      <c r="E90" s="337"/>
      <c r="F90" s="337"/>
      <c r="G90" s="337"/>
      <c r="H90" s="337"/>
    </row>
    <row r="91" spans="1:8" ht="12" thickBot="1" x14ac:dyDescent="0.25">
      <c r="A91" s="127"/>
      <c r="B91" s="337"/>
      <c r="C91" s="337"/>
      <c r="D91" s="337"/>
      <c r="E91" s="337"/>
      <c r="F91" s="337"/>
      <c r="G91" s="337"/>
      <c r="H91" s="337"/>
    </row>
    <row r="92" spans="1:8" ht="12" x14ac:dyDescent="0.2">
      <c r="A92" s="329"/>
      <c r="B92" s="331">
        <v>44926</v>
      </c>
      <c r="C92" s="327" t="s">
        <v>491</v>
      </c>
      <c r="D92" s="331">
        <v>45291</v>
      </c>
      <c r="E92" s="327" t="s">
        <v>491</v>
      </c>
      <c r="F92" s="327" t="s">
        <v>492</v>
      </c>
      <c r="G92" s="338"/>
      <c r="H92" s="338"/>
    </row>
    <row r="93" spans="1:8" ht="12.6" thickBot="1" x14ac:dyDescent="0.3">
      <c r="A93" s="330"/>
      <c r="B93" s="332"/>
      <c r="C93" s="328"/>
      <c r="D93" s="332"/>
      <c r="E93" s="328"/>
      <c r="F93" s="328"/>
      <c r="G93" s="339"/>
      <c r="H93" s="338"/>
    </row>
    <row r="94" spans="1:8" ht="12.6" thickBot="1" x14ac:dyDescent="0.25">
      <c r="A94" s="133" t="s">
        <v>510</v>
      </c>
      <c r="B94" s="139">
        <v>173588</v>
      </c>
      <c r="C94" s="143">
        <f>+B94/$B$97</f>
        <v>0.96608990377391046</v>
      </c>
      <c r="D94" s="139">
        <v>173588</v>
      </c>
      <c r="E94" s="143">
        <f>+D94/$D$97</f>
        <v>3.5742936163974233E-2</v>
      </c>
      <c r="F94" s="143">
        <f>+(D94-B94)/B94</f>
        <v>0</v>
      </c>
      <c r="G94" s="338"/>
      <c r="H94" s="338"/>
    </row>
    <row r="95" spans="1:8" ht="12.6" thickBot="1" x14ac:dyDescent="0.25">
      <c r="A95" s="133" t="s">
        <v>569</v>
      </c>
      <c r="B95" s="144">
        <v>0</v>
      </c>
      <c r="C95" s="143">
        <f>+B95/$B$97</f>
        <v>0</v>
      </c>
      <c r="D95" s="139">
        <v>4679728</v>
      </c>
      <c r="E95" s="143">
        <f>+D95/$D$97</f>
        <v>0.96358745517410649</v>
      </c>
      <c r="F95" s="143" t="e">
        <f t="shared" ref="F95:F104" si="2">+(D95-B95)/B95</f>
        <v>#DIV/0!</v>
      </c>
      <c r="G95" s="340"/>
      <c r="H95" s="338"/>
    </row>
    <row r="96" spans="1:8" ht="12.6" thickBot="1" x14ac:dyDescent="0.25">
      <c r="A96" s="133" t="s">
        <v>511</v>
      </c>
      <c r="B96" s="139">
        <v>6093</v>
      </c>
      <c r="C96" s="143">
        <f>+B96/$B$97</f>
        <v>3.3910096226089571E-2</v>
      </c>
      <c r="D96" s="139">
        <v>3252</v>
      </c>
      <c r="E96" s="143">
        <f>+D96/$D$97</f>
        <v>6.6960866191928124E-4</v>
      </c>
      <c r="F96" s="143">
        <f t="shared" si="2"/>
        <v>-0.46627277203348105</v>
      </c>
      <c r="G96" s="338"/>
      <c r="H96" s="338"/>
    </row>
    <row r="97" spans="1:8" ht="12.6" thickBot="1" x14ac:dyDescent="0.25">
      <c r="A97" s="134" t="s">
        <v>512</v>
      </c>
      <c r="B97" s="140">
        <v>179681</v>
      </c>
      <c r="C97" s="145">
        <f>+B97/B104</f>
        <v>8.3372735021597075E-2</v>
      </c>
      <c r="D97" s="140">
        <v>4856568</v>
      </c>
      <c r="E97" s="145">
        <f>+D97/D104</f>
        <v>0.65425567385235406</v>
      </c>
      <c r="F97" s="145">
        <f t="shared" si="2"/>
        <v>26.028834434358668</v>
      </c>
      <c r="G97" s="338"/>
      <c r="H97" s="338"/>
    </row>
    <row r="98" spans="1:8" ht="12.6" thickBot="1" x14ac:dyDescent="0.25">
      <c r="A98" s="131" t="s">
        <v>513</v>
      </c>
      <c r="B98" s="144">
        <v>0</v>
      </c>
      <c r="C98" s="143">
        <v>0</v>
      </c>
      <c r="D98" s="139">
        <v>28484</v>
      </c>
      <c r="E98" s="143">
        <f>+D98/$D$103</f>
        <v>1.1098491121090211E-2</v>
      </c>
      <c r="F98" s="143" t="e">
        <f t="shared" si="2"/>
        <v>#DIV/0!</v>
      </c>
      <c r="G98" s="338"/>
      <c r="H98" s="338"/>
    </row>
    <row r="99" spans="1:8" ht="12.6" thickBot="1" x14ac:dyDescent="0.25">
      <c r="A99" s="131" t="s">
        <v>555</v>
      </c>
      <c r="B99" s="139">
        <v>1716198</v>
      </c>
      <c r="C99" s="143">
        <v>0.87</v>
      </c>
      <c r="D99" s="139">
        <v>2172329</v>
      </c>
      <c r="E99" s="143">
        <f>+D99/$D$103</f>
        <v>0.84642515512522043</v>
      </c>
      <c r="F99" s="143">
        <f t="shared" si="2"/>
        <v>0.26577993914455095</v>
      </c>
      <c r="G99" s="338"/>
      <c r="H99" s="338"/>
    </row>
    <row r="100" spans="1:8" ht="12.6" thickBot="1" x14ac:dyDescent="0.25">
      <c r="A100" s="131" t="s">
        <v>514</v>
      </c>
      <c r="B100" s="139">
        <v>244524</v>
      </c>
      <c r="C100" s="143">
        <v>0.12</v>
      </c>
      <c r="D100" s="139">
        <v>348564</v>
      </c>
      <c r="E100" s="143">
        <f>+D100/$D$103</f>
        <v>0.13581429782094118</v>
      </c>
      <c r="F100" s="143">
        <f t="shared" si="2"/>
        <v>0.42547970751337294</v>
      </c>
      <c r="G100" s="338"/>
      <c r="H100" s="338"/>
    </row>
    <row r="101" spans="1:8" ht="12.6" thickBot="1" x14ac:dyDescent="0.25">
      <c r="A101" s="131" t="s">
        <v>515</v>
      </c>
      <c r="B101" s="139">
        <v>10687</v>
      </c>
      <c r="C101" s="143">
        <v>0.01</v>
      </c>
      <c r="D101" s="139">
        <v>13965</v>
      </c>
      <c r="E101" s="143">
        <f>+D101/$D$103</f>
        <v>5.4413154229049571E-3</v>
      </c>
      <c r="F101" s="143">
        <f t="shared" si="2"/>
        <v>0.30672780013100026</v>
      </c>
      <c r="G101" s="338"/>
      <c r="H101" s="338"/>
    </row>
    <row r="102" spans="1:8" ht="12.6" thickBot="1" x14ac:dyDescent="0.25">
      <c r="A102" s="131" t="s">
        <v>516</v>
      </c>
      <c r="B102" s="139">
        <v>4063</v>
      </c>
      <c r="C102" s="143">
        <v>0</v>
      </c>
      <c r="D102" s="139">
        <v>3133</v>
      </c>
      <c r="E102" s="143">
        <f>+D102/$D$103</f>
        <v>1.2207405098432675E-3</v>
      </c>
      <c r="F102" s="143">
        <f t="shared" si="2"/>
        <v>-0.2288949052424317</v>
      </c>
      <c r="G102" s="338"/>
      <c r="H102" s="338"/>
    </row>
    <row r="103" spans="1:8" ht="12.6" thickBot="1" x14ac:dyDescent="0.25">
      <c r="A103" s="134" t="s">
        <v>517</v>
      </c>
      <c r="B103" s="140">
        <f>+SUM(B98:B102)</f>
        <v>1975472</v>
      </c>
      <c r="C103" s="145">
        <f>+B103/B104</f>
        <v>0.91662726497840297</v>
      </c>
      <c r="D103" s="140">
        <f>+SUM(D98:D102)</f>
        <v>2566475</v>
      </c>
      <c r="E103" s="145">
        <v>0.35</v>
      </c>
      <c r="F103" s="145">
        <f t="shared" si="2"/>
        <v>0.29917052734738836</v>
      </c>
      <c r="G103" s="338"/>
      <c r="H103" s="338"/>
    </row>
    <row r="104" spans="1:8" ht="12.6" thickBot="1" x14ac:dyDescent="0.25">
      <c r="A104" s="134" t="s">
        <v>518</v>
      </c>
      <c r="B104" s="140">
        <f>+B103+B97</f>
        <v>2155153</v>
      </c>
      <c r="C104" s="138"/>
      <c r="D104" s="140">
        <f>+D103+D97</f>
        <v>7423043</v>
      </c>
      <c r="E104" s="138"/>
      <c r="F104" s="145">
        <f t="shared" si="2"/>
        <v>2.4443229784613898</v>
      </c>
      <c r="G104" s="338"/>
      <c r="H104" s="338"/>
    </row>
    <row r="105" spans="1:8" x14ac:dyDescent="0.2">
      <c r="A105" s="127"/>
      <c r="B105" s="337"/>
      <c r="C105" s="337"/>
      <c r="D105" s="337"/>
      <c r="E105" s="337"/>
      <c r="F105" s="337"/>
      <c r="G105" s="337"/>
      <c r="H105" s="337"/>
    </row>
    <row r="106" spans="1:8" x14ac:dyDescent="0.2">
      <c r="A106" s="127"/>
      <c r="B106" s="337"/>
      <c r="C106" s="337"/>
      <c r="D106" s="337"/>
      <c r="E106" s="337"/>
      <c r="F106" s="337"/>
      <c r="G106" s="337"/>
      <c r="H106" s="337"/>
    </row>
    <row r="107" spans="1:8" x14ac:dyDescent="0.2">
      <c r="A107" s="127" t="s">
        <v>503</v>
      </c>
      <c r="B107" s="337"/>
      <c r="C107" s="337"/>
      <c r="D107" s="337"/>
      <c r="E107" s="337"/>
      <c r="F107" s="337"/>
      <c r="G107" s="337"/>
      <c r="H107" s="337"/>
    </row>
    <row r="108" spans="1:8" x14ac:dyDescent="0.2">
      <c r="A108" s="127"/>
      <c r="B108" s="337"/>
      <c r="C108" s="337"/>
      <c r="D108" s="337"/>
      <c r="E108" s="337"/>
      <c r="F108" s="337"/>
      <c r="G108" s="337"/>
      <c r="H108" s="337"/>
    </row>
    <row r="109" spans="1:8" ht="12" x14ac:dyDescent="0.2">
      <c r="A109" s="127" t="s">
        <v>570</v>
      </c>
      <c r="B109" s="337"/>
      <c r="C109" s="337"/>
      <c r="D109" s="337"/>
      <c r="E109" s="337"/>
      <c r="F109" s="337"/>
      <c r="G109" s="337"/>
      <c r="H109" s="337"/>
    </row>
    <row r="110" spans="1:8" ht="34.799999999999997" x14ac:dyDescent="0.2">
      <c r="A110" s="127" t="s">
        <v>571</v>
      </c>
      <c r="B110" s="337"/>
      <c r="C110" s="337"/>
      <c r="D110" s="337"/>
      <c r="E110" s="337"/>
      <c r="F110" s="337"/>
      <c r="G110" s="337"/>
      <c r="H110" s="337"/>
    </row>
    <row r="111" spans="1:8" ht="23.4" x14ac:dyDescent="0.2">
      <c r="A111" s="127" t="s">
        <v>572</v>
      </c>
      <c r="B111" s="337"/>
      <c r="C111" s="337"/>
      <c r="D111" s="337"/>
      <c r="E111" s="337"/>
      <c r="F111" s="337"/>
      <c r="G111" s="337"/>
      <c r="H111" s="337"/>
    </row>
    <row r="112" spans="1:8" ht="23.4" x14ac:dyDescent="0.2">
      <c r="A112" s="127" t="s">
        <v>573</v>
      </c>
      <c r="B112" s="337"/>
      <c r="C112" s="337"/>
      <c r="D112" s="337"/>
      <c r="E112" s="337"/>
      <c r="F112" s="337"/>
      <c r="G112" s="337"/>
      <c r="H112" s="337"/>
    </row>
    <row r="113" spans="1:8" ht="46.2" x14ac:dyDescent="0.2">
      <c r="A113" s="127" t="s">
        <v>574</v>
      </c>
      <c r="B113" s="337"/>
      <c r="C113" s="337"/>
      <c r="D113" s="337"/>
      <c r="E113" s="337"/>
      <c r="F113" s="337"/>
      <c r="G113" s="337"/>
      <c r="H113" s="337"/>
    </row>
    <row r="114" spans="1:8" x14ac:dyDescent="0.2">
      <c r="A114" s="127"/>
      <c r="B114" s="337"/>
      <c r="C114" s="337"/>
      <c r="D114" s="337"/>
      <c r="E114" s="337"/>
      <c r="F114" s="337"/>
      <c r="G114" s="337"/>
      <c r="H114" s="337"/>
    </row>
    <row r="115" spans="1:8" x14ac:dyDescent="0.2">
      <c r="A115" s="337"/>
      <c r="B115" s="337"/>
      <c r="C115" s="337"/>
      <c r="D115" s="337"/>
      <c r="E115" s="337"/>
      <c r="F115" s="337"/>
      <c r="G115" s="337"/>
      <c r="H115" s="337"/>
    </row>
    <row r="116" spans="1:8" x14ac:dyDescent="0.2">
      <c r="A116" s="136"/>
      <c r="B116" s="337"/>
      <c r="C116" s="337"/>
      <c r="D116" s="337"/>
      <c r="E116" s="337"/>
      <c r="F116" s="337"/>
      <c r="G116" s="337"/>
      <c r="H116" s="337"/>
    </row>
    <row r="117" spans="1:8" x14ac:dyDescent="0.2">
      <c r="A117" s="127"/>
      <c r="B117" s="337"/>
      <c r="C117" s="337"/>
      <c r="D117" s="337"/>
      <c r="E117" s="337"/>
      <c r="F117" s="337"/>
      <c r="G117" s="337"/>
      <c r="H117" s="337"/>
    </row>
    <row r="118" spans="1:8" ht="12" x14ac:dyDescent="0.2">
      <c r="A118" s="128" t="s">
        <v>519</v>
      </c>
      <c r="B118" s="337"/>
      <c r="C118" s="337"/>
      <c r="D118" s="337"/>
      <c r="E118" s="337"/>
      <c r="F118" s="337"/>
      <c r="G118" s="337"/>
      <c r="H118" s="337"/>
    </row>
    <row r="119" spans="1:8" ht="12" thickBot="1" x14ac:dyDescent="0.25">
      <c r="A119" s="127"/>
      <c r="B119" s="337"/>
      <c r="C119" s="337"/>
      <c r="D119" s="337"/>
      <c r="E119" s="337"/>
      <c r="F119" s="337"/>
      <c r="G119" s="337"/>
      <c r="H119" s="337"/>
    </row>
    <row r="120" spans="1:8" ht="12" x14ac:dyDescent="0.2">
      <c r="A120" s="333" t="s">
        <v>489</v>
      </c>
      <c r="B120" s="325" t="s">
        <v>575</v>
      </c>
      <c r="C120" s="325" t="s">
        <v>576</v>
      </c>
      <c r="D120" s="146" t="s">
        <v>492</v>
      </c>
      <c r="E120" s="337"/>
      <c r="F120" s="337"/>
      <c r="G120" s="337"/>
      <c r="H120" s="337"/>
    </row>
    <row r="121" spans="1:8" ht="14.4" customHeight="1" thickBot="1" x14ac:dyDescent="0.25">
      <c r="A121" s="334"/>
      <c r="B121" s="326"/>
      <c r="C121" s="326"/>
      <c r="D121" s="341"/>
      <c r="E121" s="337"/>
      <c r="F121" s="337"/>
      <c r="G121" s="337"/>
      <c r="H121" s="337"/>
    </row>
    <row r="122" spans="1:8" ht="12" thickBot="1" x14ac:dyDescent="0.25">
      <c r="A122" s="133" t="s">
        <v>520</v>
      </c>
      <c r="B122" s="139">
        <v>6564925</v>
      </c>
      <c r="C122" s="139">
        <v>9831841</v>
      </c>
      <c r="D122" s="143">
        <v>0.5</v>
      </c>
      <c r="E122" s="337"/>
      <c r="F122" s="337"/>
      <c r="G122" s="337"/>
      <c r="H122" s="337"/>
    </row>
    <row r="123" spans="1:8" ht="12" thickBot="1" x14ac:dyDescent="0.25">
      <c r="A123" s="133" t="s">
        <v>521</v>
      </c>
      <c r="B123" s="139">
        <v>7505</v>
      </c>
      <c r="C123" s="139">
        <v>10378</v>
      </c>
      <c r="D123" s="143">
        <v>0.38</v>
      </c>
      <c r="E123" s="337"/>
      <c r="F123" s="337"/>
      <c r="G123" s="337"/>
      <c r="H123" s="337"/>
    </row>
    <row r="124" spans="1:8" ht="12" thickBot="1" x14ac:dyDescent="0.25">
      <c r="A124" s="133" t="s">
        <v>522</v>
      </c>
      <c r="B124" s="139">
        <v>26502</v>
      </c>
      <c r="C124" s="139">
        <v>98819</v>
      </c>
      <c r="D124" s="143">
        <v>2.73</v>
      </c>
      <c r="E124" s="337"/>
      <c r="F124" s="337"/>
      <c r="G124" s="337"/>
      <c r="H124" s="337"/>
    </row>
    <row r="125" spans="1:8" ht="14.4" customHeight="1" thickBot="1" x14ac:dyDescent="0.25">
      <c r="A125" s="134" t="s">
        <v>523</v>
      </c>
      <c r="B125" s="140">
        <v>6598932</v>
      </c>
      <c r="C125" s="140">
        <v>9941038</v>
      </c>
      <c r="D125" s="145">
        <v>3.24</v>
      </c>
      <c r="E125" s="337"/>
      <c r="F125" s="337"/>
      <c r="G125" s="337"/>
      <c r="H125" s="337"/>
    </row>
    <row r="126" spans="1:8" x14ac:dyDescent="0.2">
      <c r="A126" s="127"/>
      <c r="B126" s="337"/>
      <c r="C126" s="337"/>
      <c r="D126" s="337"/>
      <c r="E126" s="337"/>
      <c r="F126" s="337"/>
      <c r="G126" s="337"/>
      <c r="H126" s="337"/>
    </row>
    <row r="127" spans="1:8" x14ac:dyDescent="0.2">
      <c r="A127" s="127" t="s">
        <v>503</v>
      </c>
      <c r="B127" s="337"/>
      <c r="C127" s="337"/>
      <c r="D127" s="337"/>
      <c r="E127" s="337"/>
      <c r="F127" s="337"/>
      <c r="G127" s="337"/>
      <c r="H127" s="337"/>
    </row>
    <row r="128" spans="1:8" x14ac:dyDescent="0.2">
      <c r="A128" s="127"/>
      <c r="B128" s="337"/>
      <c r="C128" s="337"/>
      <c r="D128" s="337"/>
      <c r="E128" s="337"/>
      <c r="F128" s="337"/>
      <c r="G128" s="337"/>
      <c r="H128" s="337"/>
    </row>
    <row r="129" spans="1:8" ht="126" x14ac:dyDescent="0.2">
      <c r="A129" s="127" t="s">
        <v>577</v>
      </c>
      <c r="B129" s="337"/>
      <c r="C129" s="337"/>
      <c r="D129" s="337"/>
      <c r="E129" s="337"/>
      <c r="F129" s="337"/>
      <c r="G129" s="337"/>
      <c r="H129" s="337"/>
    </row>
    <row r="130" spans="1:8" ht="23.4" x14ac:dyDescent="0.2">
      <c r="A130" s="127" t="s">
        <v>578</v>
      </c>
      <c r="B130" s="337"/>
      <c r="C130" s="337"/>
      <c r="D130" s="337"/>
      <c r="E130" s="337"/>
      <c r="F130" s="337"/>
      <c r="G130" s="337"/>
      <c r="H130" s="337"/>
    </row>
    <row r="131" spans="1:8" x14ac:dyDescent="0.2">
      <c r="A131" s="127"/>
      <c r="B131" s="337"/>
      <c r="C131" s="337"/>
      <c r="D131" s="337"/>
      <c r="E131" s="337"/>
      <c r="F131" s="337"/>
      <c r="G131" s="337"/>
      <c r="H131" s="337"/>
    </row>
    <row r="132" spans="1:8" ht="12" x14ac:dyDescent="0.2">
      <c r="A132" s="128" t="s">
        <v>524</v>
      </c>
      <c r="B132" s="337"/>
      <c r="C132" s="337"/>
      <c r="D132" s="337"/>
      <c r="E132" s="337"/>
      <c r="F132" s="337"/>
      <c r="G132" s="337"/>
      <c r="H132" s="337"/>
    </row>
    <row r="133" spans="1:8" ht="12" thickBot="1" x14ac:dyDescent="0.25">
      <c r="A133" s="127"/>
      <c r="B133" s="337"/>
      <c r="C133" s="337"/>
      <c r="D133" s="337"/>
      <c r="E133" s="337"/>
      <c r="F133" s="337"/>
      <c r="G133" s="337"/>
      <c r="H133" s="337"/>
    </row>
    <row r="134" spans="1:8" ht="12" x14ac:dyDescent="0.2">
      <c r="A134" s="325" t="s">
        <v>525</v>
      </c>
      <c r="B134" s="325" t="s">
        <v>575</v>
      </c>
      <c r="C134" s="325" t="s">
        <v>491</v>
      </c>
      <c r="D134" s="325" t="s">
        <v>576</v>
      </c>
      <c r="E134" s="325" t="s">
        <v>491</v>
      </c>
      <c r="F134" s="327" t="s">
        <v>492</v>
      </c>
      <c r="G134" s="338"/>
      <c r="H134" s="338"/>
    </row>
    <row r="135" spans="1:8" ht="12.6" thickBot="1" x14ac:dyDescent="0.3">
      <c r="A135" s="326"/>
      <c r="B135" s="326"/>
      <c r="C135" s="326"/>
      <c r="D135" s="326"/>
      <c r="E135" s="326"/>
      <c r="F135" s="328"/>
      <c r="G135" s="339"/>
      <c r="H135" s="338"/>
    </row>
    <row r="136" spans="1:8" ht="12.6" thickBot="1" x14ac:dyDescent="0.25">
      <c r="A136" s="133" t="s">
        <v>526</v>
      </c>
      <c r="B136" s="139">
        <v>3528442</v>
      </c>
      <c r="C136" s="143">
        <f>+B136/$B$141</f>
        <v>0.43179037783655821</v>
      </c>
      <c r="D136" s="139">
        <v>4467853</v>
      </c>
      <c r="E136" s="143">
        <f>+D136/$D$141</f>
        <v>0.40486713795187035</v>
      </c>
      <c r="F136" s="143">
        <f>+(D136-B136)/B136</f>
        <v>0.26623960376846212</v>
      </c>
      <c r="G136" s="338"/>
      <c r="H136" s="338"/>
    </row>
    <row r="137" spans="1:8" ht="12.6" thickBot="1" x14ac:dyDescent="0.25">
      <c r="A137" s="133" t="s">
        <v>527</v>
      </c>
      <c r="B137" s="139">
        <v>2293283</v>
      </c>
      <c r="C137" s="143">
        <f>+B137/$B$141</f>
        <v>0.28063874453828508</v>
      </c>
      <c r="D137" s="139">
        <v>2757755</v>
      </c>
      <c r="E137" s="143">
        <f>+D137/$D$141</f>
        <v>0.24990177027365496</v>
      </c>
      <c r="F137" s="143">
        <f>+(D137-B137)/B137</f>
        <v>0.20253584053952348</v>
      </c>
      <c r="G137" s="338"/>
      <c r="H137" s="338"/>
    </row>
    <row r="138" spans="1:8" ht="12.6" thickBot="1" x14ac:dyDescent="0.25">
      <c r="A138" s="133" t="s">
        <v>528</v>
      </c>
      <c r="B138" s="139">
        <v>1336460</v>
      </c>
      <c r="C138" s="143">
        <f>+B138/$B$141</f>
        <v>0.16354826531467614</v>
      </c>
      <c r="D138" s="139">
        <v>2253959</v>
      </c>
      <c r="E138" s="143">
        <f>+D138/$D$141</f>
        <v>0.20424887063000052</v>
      </c>
      <c r="F138" s="143">
        <f>+(D138-B138)/B138</f>
        <v>0.68651437379345437</v>
      </c>
      <c r="G138" s="338"/>
      <c r="H138" s="338"/>
    </row>
    <row r="139" spans="1:8" ht="12.6" thickBot="1" x14ac:dyDescent="0.25">
      <c r="A139" s="133" t="s">
        <v>529</v>
      </c>
      <c r="B139" s="139">
        <v>908651</v>
      </c>
      <c r="C139" s="143">
        <f>+B139/$B$141</f>
        <v>0.11119546774796538</v>
      </c>
      <c r="D139" s="139">
        <v>1477439</v>
      </c>
      <c r="E139" s="143">
        <f>+D139/$D$141</f>
        <v>0.13388231426335498</v>
      </c>
      <c r="F139" s="143">
        <f>+(D139-B139)/B139</f>
        <v>0.62596970674109198</v>
      </c>
      <c r="G139" s="338"/>
      <c r="H139" s="338"/>
    </row>
    <row r="140" spans="1:8" ht="12.6" thickBot="1" x14ac:dyDescent="0.25">
      <c r="A140" s="133" t="s">
        <v>530</v>
      </c>
      <c r="B140" s="139">
        <v>104819</v>
      </c>
      <c r="C140" s="143">
        <f>+B140/$B$141</f>
        <v>1.2827144562515182E-2</v>
      </c>
      <c r="D140" s="139">
        <v>78350</v>
      </c>
      <c r="E140" s="143">
        <f>+D140/$D$141</f>
        <v>7.0999068811191954E-3</v>
      </c>
      <c r="F140" s="143">
        <f>+(D140-B140)/B140</f>
        <v>-0.25252101241187191</v>
      </c>
      <c r="G140" s="338"/>
      <c r="H140" s="338"/>
    </row>
    <row r="141" spans="1:8" ht="12.6" thickBot="1" x14ac:dyDescent="0.25">
      <c r="A141" s="134" t="s">
        <v>531</v>
      </c>
      <c r="B141" s="140">
        <f>+SUM(B136:B140)</f>
        <v>8171655</v>
      </c>
      <c r="C141" s="145">
        <v>1</v>
      </c>
      <c r="D141" s="140">
        <f>+SUM(D136:D140)</f>
        <v>11035356</v>
      </c>
      <c r="E141" s="145">
        <v>1</v>
      </c>
      <c r="F141" s="145">
        <f>+(D141-B141)/B141</f>
        <v>0.35044320887262126</v>
      </c>
      <c r="G141" s="338"/>
      <c r="H141" s="338"/>
    </row>
    <row r="142" spans="1:8" x14ac:dyDescent="0.2">
      <c r="A142" s="127"/>
      <c r="B142" s="337"/>
      <c r="C142" s="337"/>
      <c r="D142" s="337"/>
      <c r="E142" s="337"/>
      <c r="F142" s="337"/>
      <c r="G142" s="337"/>
      <c r="H142" s="337"/>
    </row>
    <row r="143" spans="1:8" x14ac:dyDescent="0.2">
      <c r="A143" s="127" t="s">
        <v>503</v>
      </c>
      <c r="B143" s="337"/>
      <c r="C143" s="337"/>
      <c r="D143" s="337"/>
      <c r="E143" s="337"/>
      <c r="F143" s="337"/>
      <c r="G143" s="337"/>
      <c r="H143" s="337"/>
    </row>
    <row r="144" spans="1:8" x14ac:dyDescent="0.2">
      <c r="A144" s="127"/>
      <c r="B144" s="337"/>
      <c r="C144" s="337"/>
      <c r="D144" s="337"/>
      <c r="E144" s="337"/>
      <c r="F144" s="337"/>
      <c r="G144" s="337"/>
      <c r="H144" s="337"/>
    </row>
    <row r="145" spans="1:8" ht="69" x14ac:dyDescent="0.2">
      <c r="A145" s="127" t="s">
        <v>579</v>
      </c>
      <c r="B145" s="337"/>
      <c r="C145" s="337"/>
      <c r="D145" s="337"/>
      <c r="E145" s="337"/>
      <c r="F145" s="337"/>
      <c r="G145" s="337"/>
      <c r="H145" s="337"/>
    </row>
    <row r="146" spans="1:8" ht="34.799999999999997" x14ac:dyDescent="0.2">
      <c r="A146" s="127" t="s">
        <v>580</v>
      </c>
      <c r="B146" s="337"/>
      <c r="C146" s="337"/>
      <c r="D146" s="337"/>
      <c r="E146" s="337"/>
      <c r="F146" s="337"/>
      <c r="G146" s="337"/>
      <c r="H146" s="337"/>
    </row>
    <row r="147" spans="1:8" ht="34.799999999999997" x14ac:dyDescent="0.2">
      <c r="A147" s="127" t="s">
        <v>581</v>
      </c>
      <c r="B147" s="337"/>
      <c r="C147" s="337"/>
      <c r="D147" s="337"/>
      <c r="E147" s="337"/>
      <c r="F147" s="337"/>
      <c r="G147" s="337"/>
      <c r="H147" s="337"/>
    </row>
    <row r="148" spans="1:8" ht="46.2" x14ac:dyDescent="0.2">
      <c r="A148" s="127" t="s">
        <v>582</v>
      </c>
      <c r="B148" s="337"/>
      <c r="C148" s="337"/>
      <c r="D148" s="337"/>
      <c r="E148" s="337"/>
      <c r="F148" s="337"/>
      <c r="G148" s="337"/>
      <c r="H148" s="337"/>
    </row>
    <row r="149" spans="1:8" ht="34.799999999999997" x14ac:dyDescent="0.2">
      <c r="A149" s="127" t="s">
        <v>583</v>
      </c>
      <c r="B149" s="337"/>
      <c r="C149" s="337"/>
      <c r="D149" s="337"/>
      <c r="E149" s="337"/>
      <c r="F149" s="337"/>
      <c r="G149" s="337"/>
      <c r="H149" s="337"/>
    </row>
    <row r="150" spans="1:8" x14ac:dyDescent="0.2">
      <c r="A150" s="127"/>
      <c r="B150" s="337"/>
      <c r="C150" s="337"/>
      <c r="D150" s="337"/>
      <c r="E150" s="337"/>
      <c r="F150" s="337"/>
      <c r="G150" s="337"/>
      <c r="H150" s="337"/>
    </row>
    <row r="151" spans="1:8" ht="12" x14ac:dyDescent="0.2">
      <c r="A151" s="125" t="s">
        <v>584</v>
      </c>
      <c r="B151" s="337"/>
      <c r="C151" s="337"/>
      <c r="D151" s="337"/>
      <c r="E151" s="337"/>
      <c r="F151" s="337"/>
      <c r="G151" s="337"/>
      <c r="H151" s="337"/>
    </row>
    <row r="152" spans="1:8" ht="12" x14ac:dyDescent="0.2">
      <c r="A152" s="125"/>
      <c r="B152" s="337"/>
      <c r="C152" s="337"/>
      <c r="D152" s="337"/>
      <c r="E152" s="337"/>
      <c r="F152" s="337"/>
      <c r="G152" s="337"/>
      <c r="H152" s="337"/>
    </row>
    <row r="153" spans="1:8" ht="34.799999999999997" x14ac:dyDescent="0.2">
      <c r="A153" s="127" t="s">
        <v>585</v>
      </c>
      <c r="B153" s="337"/>
      <c r="C153" s="337"/>
      <c r="D153" s="337"/>
      <c r="E153" s="337"/>
      <c r="F153" s="337"/>
      <c r="G153" s="337"/>
      <c r="H153" s="337"/>
    </row>
    <row r="154" spans="1:8" x14ac:dyDescent="0.2">
      <c r="A154" s="127"/>
      <c r="B154" s="337"/>
      <c r="C154" s="337"/>
      <c r="D154" s="337"/>
      <c r="E154" s="337"/>
      <c r="F154" s="337"/>
      <c r="G154" s="337"/>
      <c r="H154" s="337"/>
    </row>
    <row r="155" spans="1:8" x14ac:dyDescent="0.2">
      <c r="A155" s="342" t="s">
        <v>532</v>
      </c>
      <c r="B155" s="337"/>
      <c r="C155" s="337"/>
      <c r="D155" s="337"/>
      <c r="E155" s="337"/>
      <c r="F155" s="337"/>
      <c r="G155" s="337"/>
      <c r="H155" s="337"/>
    </row>
    <row r="156" spans="1:8" x14ac:dyDescent="0.2">
      <c r="A156" s="127"/>
      <c r="B156" s="337"/>
      <c r="C156" s="337"/>
      <c r="D156" s="337"/>
      <c r="E156" s="337"/>
      <c r="F156" s="337"/>
      <c r="G156" s="337"/>
      <c r="H156" s="337"/>
    </row>
    <row r="157" spans="1:8" ht="46.2" x14ac:dyDescent="0.2">
      <c r="A157" s="127" t="s">
        <v>586</v>
      </c>
      <c r="B157" s="337"/>
      <c r="C157" s="337"/>
      <c r="D157" s="337"/>
      <c r="E157" s="337"/>
      <c r="F157" s="337"/>
      <c r="G157" s="337"/>
      <c r="H157" s="337"/>
    </row>
    <row r="158" spans="1:8" x14ac:dyDescent="0.2">
      <c r="A158" s="127"/>
      <c r="B158" s="337"/>
      <c r="C158" s="337"/>
      <c r="D158" s="337"/>
      <c r="E158" s="337"/>
      <c r="F158" s="337"/>
      <c r="G158" s="337"/>
      <c r="H158" s="337"/>
    </row>
    <row r="159" spans="1:8" ht="79.8" x14ac:dyDescent="0.2">
      <c r="A159" s="137" t="s">
        <v>587</v>
      </c>
      <c r="B159" s="337"/>
      <c r="C159" s="337"/>
      <c r="D159" s="337"/>
      <c r="E159" s="337"/>
      <c r="F159" s="337"/>
      <c r="G159" s="337"/>
      <c r="H159" s="337"/>
    </row>
    <row r="160" spans="1:8" x14ac:dyDescent="0.2">
      <c r="A160" s="127"/>
      <c r="B160" s="337"/>
      <c r="C160" s="337"/>
      <c r="D160" s="337"/>
      <c r="E160" s="337"/>
      <c r="F160" s="337"/>
      <c r="G160" s="337"/>
      <c r="H160" s="337"/>
    </row>
    <row r="161" spans="1:8" ht="23.4" x14ac:dyDescent="0.2">
      <c r="A161" s="127" t="s">
        <v>588</v>
      </c>
      <c r="B161" s="337"/>
      <c r="C161" s="337"/>
      <c r="D161" s="337"/>
      <c r="E161" s="337"/>
      <c r="F161" s="337"/>
      <c r="G161" s="337"/>
      <c r="H161" s="337"/>
    </row>
    <row r="162" spans="1:8" x14ac:dyDescent="0.2">
      <c r="A162" s="127"/>
      <c r="B162" s="337"/>
      <c r="C162" s="337"/>
      <c r="D162" s="337"/>
      <c r="E162" s="337"/>
      <c r="F162" s="337"/>
      <c r="G162" s="337"/>
      <c r="H162" s="337"/>
    </row>
    <row r="163" spans="1:8" ht="22.8" x14ac:dyDescent="0.2">
      <c r="A163" s="137" t="s">
        <v>533</v>
      </c>
      <c r="B163" s="337"/>
      <c r="C163" s="337"/>
      <c r="D163" s="337"/>
      <c r="E163" s="337"/>
      <c r="F163" s="337"/>
      <c r="G163" s="337"/>
      <c r="H163" s="337"/>
    </row>
    <row r="164" spans="1:8" ht="14.4" customHeight="1" x14ac:dyDescent="0.2">
      <c r="A164" s="127"/>
      <c r="B164" s="337"/>
      <c r="C164" s="337"/>
      <c r="D164" s="337"/>
      <c r="E164" s="337"/>
      <c r="F164" s="337"/>
      <c r="G164" s="337"/>
      <c r="H164" s="337"/>
    </row>
    <row r="165" spans="1:8" ht="22.8" x14ac:dyDescent="0.2">
      <c r="A165" s="127" t="s">
        <v>534</v>
      </c>
      <c r="B165" s="337"/>
      <c r="C165" s="337"/>
      <c r="D165" s="337"/>
      <c r="E165" s="337"/>
      <c r="F165" s="337"/>
      <c r="G165" s="337"/>
      <c r="H165" s="337"/>
    </row>
    <row r="166" spans="1:8" x14ac:dyDescent="0.2">
      <c r="A166" s="127"/>
      <c r="B166" s="337"/>
      <c r="C166" s="337"/>
      <c r="D166" s="337"/>
      <c r="E166" s="337"/>
      <c r="F166" s="337"/>
      <c r="G166" s="337"/>
      <c r="H166" s="337"/>
    </row>
    <row r="167" spans="1:8" ht="14.4" customHeight="1" x14ac:dyDescent="0.2">
      <c r="A167" s="127" t="s">
        <v>535</v>
      </c>
      <c r="B167" s="337"/>
      <c r="C167" s="337"/>
      <c r="D167" s="337"/>
      <c r="E167" s="337"/>
      <c r="F167" s="337"/>
      <c r="G167" s="337"/>
      <c r="H167" s="337"/>
    </row>
    <row r="168" spans="1:8" x14ac:dyDescent="0.2">
      <c r="A168" s="127"/>
      <c r="B168" s="337"/>
      <c r="C168" s="337"/>
      <c r="D168" s="337"/>
      <c r="E168" s="337"/>
      <c r="F168" s="337"/>
      <c r="G168" s="337"/>
      <c r="H168" s="337"/>
    </row>
    <row r="169" spans="1:8" ht="34.799999999999997" x14ac:dyDescent="0.2">
      <c r="A169" s="127" t="s">
        <v>589</v>
      </c>
      <c r="B169" s="337"/>
      <c r="C169" s="337"/>
      <c r="D169" s="337"/>
      <c r="E169" s="337"/>
      <c r="F169" s="337"/>
      <c r="G169" s="337"/>
      <c r="H169" s="337"/>
    </row>
    <row r="170" spans="1:8" x14ac:dyDescent="0.2">
      <c r="A170" s="127"/>
      <c r="B170" s="337"/>
      <c r="C170" s="337"/>
      <c r="D170" s="337"/>
      <c r="E170" s="337"/>
      <c r="F170" s="337"/>
      <c r="G170" s="337"/>
      <c r="H170" s="337"/>
    </row>
    <row r="171" spans="1:8" ht="22.8" x14ac:dyDescent="0.2">
      <c r="A171" s="137" t="s">
        <v>469</v>
      </c>
      <c r="B171" s="137" t="s">
        <v>452</v>
      </c>
      <c r="C171" s="337"/>
      <c r="D171" s="337"/>
      <c r="E171" s="337"/>
      <c r="F171" s="337"/>
      <c r="G171" s="337"/>
      <c r="H171" s="337"/>
    </row>
    <row r="172" spans="1:8" ht="34.200000000000003" x14ac:dyDescent="0.2">
      <c r="A172" s="137" t="s">
        <v>470</v>
      </c>
      <c r="B172" s="337"/>
      <c r="C172" s="137" t="s">
        <v>471</v>
      </c>
      <c r="D172" s="337"/>
      <c r="E172" s="337"/>
      <c r="F172" s="337"/>
      <c r="G172" s="337"/>
      <c r="H172" s="337"/>
    </row>
    <row r="173" spans="1:8" x14ac:dyDescent="0.2">
      <c r="A173" s="137" t="s">
        <v>472</v>
      </c>
      <c r="B173" s="337"/>
      <c r="C173" s="137">
        <v>48594515409</v>
      </c>
      <c r="D173" s="337"/>
      <c r="E173" s="337"/>
      <c r="F173" s="337"/>
      <c r="G173" s="337"/>
      <c r="H173" s="337"/>
    </row>
    <row r="174" spans="1:8" x14ac:dyDescent="0.2">
      <c r="A174" s="137"/>
      <c r="B174" s="337"/>
      <c r="C174" s="337"/>
      <c r="D174" s="337"/>
      <c r="E174" s="337"/>
      <c r="F174" s="337"/>
      <c r="G174" s="337"/>
      <c r="H174" s="337"/>
    </row>
    <row r="175" spans="1:8" x14ac:dyDescent="0.2">
      <c r="A175" s="137" t="s">
        <v>536</v>
      </c>
      <c r="B175" s="337"/>
      <c r="C175" s="337"/>
      <c r="D175" s="337"/>
      <c r="E175" s="337"/>
      <c r="F175" s="337"/>
      <c r="G175" s="337"/>
      <c r="H175" s="337"/>
    </row>
    <row r="176" spans="1:8" x14ac:dyDescent="0.2">
      <c r="A176" s="127"/>
      <c r="B176" s="337"/>
      <c r="C176" s="337"/>
      <c r="D176" s="337"/>
      <c r="E176" s="337"/>
      <c r="F176" s="337"/>
      <c r="G176" s="337"/>
      <c r="H176" s="337"/>
    </row>
    <row r="177" spans="1:8" ht="23.4" x14ac:dyDescent="0.2">
      <c r="A177" s="127" t="s">
        <v>590</v>
      </c>
      <c r="B177" s="337"/>
      <c r="C177" s="337"/>
      <c r="D177" s="337"/>
      <c r="E177" s="337"/>
      <c r="F177" s="337"/>
      <c r="G177" s="337"/>
      <c r="H177" s="337"/>
    </row>
    <row r="178" spans="1:8" x14ac:dyDescent="0.2">
      <c r="A178" s="127"/>
      <c r="B178" s="337"/>
      <c r="C178" s="337"/>
      <c r="D178" s="337"/>
      <c r="E178" s="337"/>
      <c r="F178" s="337"/>
      <c r="G178" s="337"/>
      <c r="H178" s="337"/>
    </row>
    <row r="179" spans="1:8" ht="22.8" x14ac:dyDescent="0.2">
      <c r="A179" s="137" t="s">
        <v>591</v>
      </c>
      <c r="B179" s="337"/>
      <c r="C179" s="337"/>
      <c r="D179" s="337"/>
      <c r="E179" s="337"/>
      <c r="F179" s="337"/>
      <c r="G179" s="337"/>
      <c r="H179" s="337"/>
    </row>
    <row r="180" spans="1:8" x14ac:dyDescent="0.2">
      <c r="A180" s="127"/>
      <c r="B180" s="337"/>
      <c r="C180" s="337"/>
      <c r="D180" s="337"/>
      <c r="E180" s="337"/>
      <c r="F180" s="337"/>
      <c r="G180" s="337"/>
      <c r="H180" s="337"/>
    </row>
    <row r="181" spans="1:8" ht="46.2" x14ac:dyDescent="0.2">
      <c r="A181" s="127" t="s">
        <v>592</v>
      </c>
      <c r="B181" s="337"/>
      <c r="C181" s="337"/>
      <c r="D181" s="337"/>
      <c r="E181" s="337"/>
      <c r="F181" s="337"/>
      <c r="G181" s="337"/>
      <c r="H181" s="337"/>
    </row>
    <row r="182" spans="1:8" x14ac:dyDescent="0.2">
      <c r="A182" s="127"/>
      <c r="B182" s="337"/>
      <c r="C182" s="337"/>
      <c r="D182" s="337"/>
      <c r="E182" s="337"/>
      <c r="F182" s="337"/>
      <c r="G182" s="337"/>
      <c r="H182" s="337"/>
    </row>
    <row r="183" spans="1:8" x14ac:dyDescent="0.2">
      <c r="A183" s="137" t="s">
        <v>593</v>
      </c>
      <c r="B183" s="337"/>
      <c r="C183" s="337"/>
    </row>
    <row r="184" spans="1:8" x14ac:dyDescent="0.2">
      <c r="A184" s="127"/>
      <c r="B184" s="337"/>
      <c r="C184" s="337"/>
    </row>
    <row r="185" spans="1:8" ht="12" x14ac:dyDescent="0.2">
      <c r="A185" s="127" t="s">
        <v>594</v>
      </c>
      <c r="B185" s="337"/>
      <c r="C185" s="337"/>
    </row>
    <row r="186" spans="1:8" ht="57" customHeight="1" x14ac:dyDescent="0.2">
      <c r="A186" s="127"/>
      <c r="B186" s="337"/>
      <c r="C186" s="337"/>
    </row>
    <row r="187" spans="1:8" ht="22.8" x14ac:dyDescent="0.2">
      <c r="A187" s="137" t="s">
        <v>537</v>
      </c>
      <c r="B187" s="337"/>
      <c r="C187" s="337"/>
    </row>
    <row r="188" spans="1:8" x14ac:dyDescent="0.2">
      <c r="A188" s="137"/>
      <c r="B188" s="337"/>
      <c r="C188" s="337"/>
    </row>
    <row r="189" spans="1:8" x14ac:dyDescent="0.2">
      <c r="A189" s="127"/>
      <c r="B189" s="337"/>
      <c r="C189" s="337"/>
    </row>
    <row r="190" spans="1:8" ht="34.799999999999997" x14ac:dyDescent="0.2">
      <c r="A190" s="127" t="s">
        <v>595</v>
      </c>
      <c r="B190" s="337"/>
      <c r="C190" s="337"/>
    </row>
    <row r="191" spans="1:8" x14ac:dyDescent="0.2">
      <c r="A191" s="127"/>
      <c r="B191" s="337"/>
      <c r="C191" s="337"/>
    </row>
    <row r="192" spans="1:8" x14ac:dyDescent="0.2">
      <c r="A192" s="137" t="s">
        <v>538</v>
      </c>
      <c r="B192" s="337"/>
      <c r="C192" s="337"/>
    </row>
    <row r="193" spans="1:3" x14ac:dyDescent="0.2">
      <c r="A193" s="127"/>
      <c r="B193" s="337"/>
      <c r="C193" s="337"/>
    </row>
    <row r="194" spans="1:3" ht="12" x14ac:dyDescent="0.2">
      <c r="A194" s="127" t="s">
        <v>596</v>
      </c>
      <c r="B194" s="337"/>
      <c r="C194" s="337"/>
    </row>
    <row r="195" spans="1:3" x14ac:dyDescent="0.2">
      <c r="A195" s="127"/>
      <c r="B195" s="337"/>
      <c r="C195" s="337"/>
    </row>
    <row r="196" spans="1:3" x14ac:dyDescent="0.2">
      <c r="A196" s="137" t="s">
        <v>597</v>
      </c>
      <c r="B196" s="337"/>
      <c r="C196" s="337"/>
    </row>
    <row r="197" spans="1:3" x14ac:dyDescent="0.2">
      <c r="A197" s="137" t="s">
        <v>598</v>
      </c>
      <c r="B197" s="337"/>
      <c r="C197" s="337"/>
    </row>
    <row r="198" spans="1:3" x14ac:dyDescent="0.2">
      <c r="A198" s="127"/>
      <c r="B198" s="337"/>
      <c r="C198" s="337"/>
    </row>
    <row r="199" spans="1:3" ht="57.6" x14ac:dyDescent="0.2">
      <c r="A199" s="127" t="s">
        <v>599</v>
      </c>
      <c r="B199" s="337"/>
      <c r="C199" s="337"/>
    </row>
    <row r="200" spans="1:3" x14ac:dyDescent="0.2">
      <c r="A200" s="127"/>
      <c r="B200" s="337"/>
      <c r="C200" s="337"/>
    </row>
    <row r="201" spans="1:3" x14ac:dyDescent="0.2">
      <c r="A201" s="137" t="s">
        <v>600</v>
      </c>
      <c r="B201" s="337"/>
      <c r="C201" s="337"/>
    </row>
    <row r="202" spans="1:3" x14ac:dyDescent="0.2">
      <c r="A202" s="127"/>
      <c r="B202" s="337"/>
      <c r="C202" s="337"/>
    </row>
    <row r="203" spans="1:3" x14ac:dyDescent="0.2">
      <c r="A203" s="127"/>
      <c r="B203" s="337"/>
      <c r="C203" s="337"/>
    </row>
    <row r="204" spans="1:3" ht="23.4" x14ac:dyDescent="0.2">
      <c r="A204" s="127" t="s">
        <v>601</v>
      </c>
      <c r="B204" s="337"/>
      <c r="C204" s="337"/>
    </row>
    <row r="205" spans="1:3" x14ac:dyDescent="0.2">
      <c r="A205" s="127"/>
      <c r="B205" s="337"/>
      <c r="C205" s="337"/>
    </row>
    <row r="206" spans="1:3" ht="22.8" x14ac:dyDescent="0.2">
      <c r="A206" s="137" t="s">
        <v>602</v>
      </c>
      <c r="B206" s="337"/>
      <c r="C206" s="337"/>
    </row>
    <row r="207" spans="1:3" x14ac:dyDescent="0.2">
      <c r="A207" s="147"/>
      <c r="B207" s="337"/>
      <c r="C207" s="337"/>
    </row>
    <row r="208" spans="1:3" ht="80.400000000000006" x14ac:dyDescent="0.2">
      <c r="A208" s="127" t="s">
        <v>603</v>
      </c>
      <c r="B208" s="337"/>
      <c r="C208" s="337"/>
    </row>
    <row r="209" spans="1:3" x14ac:dyDescent="0.2">
      <c r="A209" s="127"/>
      <c r="B209" s="337"/>
      <c r="C209" s="337"/>
    </row>
    <row r="210" spans="1:3" ht="45.6" x14ac:dyDescent="0.2">
      <c r="A210" s="137" t="s">
        <v>557</v>
      </c>
      <c r="B210" s="337"/>
      <c r="C210" s="337"/>
    </row>
    <row r="211" spans="1:3" ht="12" thickBot="1" x14ac:dyDescent="0.25">
      <c r="A211" s="137"/>
      <c r="B211" s="337"/>
      <c r="C211" s="337"/>
    </row>
    <row r="212" spans="1:3" ht="12" thickBot="1" x14ac:dyDescent="0.25">
      <c r="A212" s="148" t="s">
        <v>539</v>
      </c>
      <c r="B212" s="149">
        <v>307931</v>
      </c>
      <c r="C212" s="337"/>
    </row>
    <row r="213" spans="1:3" ht="12" thickBot="1" x14ac:dyDescent="0.25">
      <c r="A213" s="150" t="s">
        <v>540</v>
      </c>
      <c r="B213" s="151">
        <v>3041</v>
      </c>
      <c r="C213" s="337"/>
    </row>
    <row r="214" spans="1:3" ht="12" thickBot="1" x14ac:dyDescent="0.25">
      <c r="A214" s="152" t="s">
        <v>541</v>
      </c>
      <c r="B214" s="153">
        <v>310972</v>
      </c>
      <c r="C214" s="337"/>
    </row>
    <row r="215" spans="1:3" ht="12" thickBot="1" x14ac:dyDescent="0.25">
      <c r="A215" s="150" t="s">
        <v>505</v>
      </c>
      <c r="B215" s="151">
        <v>13272</v>
      </c>
      <c r="C215" s="337"/>
    </row>
    <row r="216" spans="1:3" ht="12" thickBot="1" x14ac:dyDescent="0.25">
      <c r="A216" s="150" t="s">
        <v>542</v>
      </c>
      <c r="B216" s="151">
        <v>263285</v>
      </c>
      <c r="C216" s="337"/>
    </row>
    <row r="217" spans="1:3" ht="12" thickBot="1" x14ac:dyDescent="0.25">
      <c r="A217" s="150" t="s">
        <v>543</v>
      </c>
      <c r="B217" s="151">
        <v>-1483</v>
      </c>
      <c r="C217" s="337"/>
    </row>
    <row r="218" spans="1:3" ht="12" thickBot="1" x14ac:dyDescent="0.25">
      <c r="A218" s="150" t="s">
        <v>544</v>
      </c>
      <c r="B218" s="151">
        <v>33181</v>
      </c>
      <c r="C218" s="337"/>
    </row>
    <row r="219" spans="1:3" ht="12" thickBot="1" x14ac:dyDescent="0.25">
      <c r="A219" s="150" t="s">
        <v>516</v>
      </c>
      <c r="B219" s="151">
        <v>2717</v>
      </c>
      <c r="C219" s="337"/>
    </row>
    <row r="220" spans="1:3" ht="12" thickBot="1" x14ac:dyDescent="0.25">
      <c r="A220" s="152" t="s">
        <v>545</v>
      </c>
      <c r="B220" s="153">
        <v>310972</v>
      </c>
      <c r="C220" s="337"/>
    </row>
    <row r="221" spans="1:3" x14ac:dyDescent="0.2">
      <c r="A221" s="127"/>
      <c r="B221" s="337"/>
      <c r="C221" s="337"/>
    </row>
    <row r="222" spans="1:3" ht="22.8" x14ac:dyDescent="0.2">
      <c r="A222" s="127" t="s">
        <v>604</v>
      </c>
      <c r="B222" s="337"/>
      <c r="C222" s="337"/>
    </row>
    <row r="223" spans="1:3" x14ac:dyDescent="0.2">
      <c r="A223" s="127"/>
      <c r="B223" s="337"/>
      <c r="C223" s="337"/>
    </row>
    <row r="224" spans="1:3" x14ac:dyDescent="0.2">
      <c r="A224" s="337"/>
      <c r="B224" s="337"/>
      <c r="C224" s="337"/>
    </row>
    <row r="225" spans="1:3" x14ac:dyDescent="0.2">
      <c r="A225" s="136"/>
      <c r="B225" s="337"/>
      <c r="C225" s="337"/>
    </row>
    <row r="226" spans="1:3" ht="23.4" x14ac:dyDescent="0.2">
      <c r="A226" s="127" t="s">
        <v>605</v>
      </c>
      <c r="B226" s="337"/>
      <c r="C226" s="337"/>
    </row>
    <row r="227" spans="1:3" x14ac:dyDescent="0.2">
      <c r="A227" s="127"/>
      <c r="B227" s="337"/>
      <c r="C227" s="337"/>
    </row>
    <row r="228" spans="1:3" x14ac:dyDescent="0.2">
      <c r="A228" s="147" t="s">
        <v>606</v>
      </c>
      <c r="B228" s="337"/>
      <c r="C228" s="337"/>
    </row>
    <row r="229" spans="1:3" x14ac:dyDescent="0.2">
      <c r="A229" s="147" t="s">
        <v>607</v>
      </c>
      <c r="B229" s="337"/>
      <c r="C229" s="337"/>
    </row>
    <row r="230" spans="1:3" x14ac:dyDescent="0.2">
      <c r="A230" s="137"/>
      <c r="B230" s="337"/>
      <c r="C230" s="337"/>
    </row>
    <row r="231" spans="1:3" ht="23.4" x14ac:dyDescent="0.2">
      <c r="A231" s="127" t="s">
        <v>608</v>
      </c>
      <c r="B231" s="337"/>
      <c r="C231" s="337"/>
    </row>
    <row r="232" spans="1:3" x14ac:dyDescent="0.2">
      <c r="A232" s="127"/>
      <c r="B232" s="337"/>
      <c r="C232" s="337"/>
    </row>
    <row r="233" spans="1:3" x14ac:dyDescent="0.2">
      <c r="A233" s="137" t="s">
        <v>546</v>
      </c>
      <c r="B233" s="337"/>
      <c r="C233" s="337"/>
    </row>
    <row r="234" spans="1:3" x14ac:dyDescent="0.2">
      <c r="A234" s="127"/>
      <c r="B234" s="337"/>
      <c r="C234" s="337"/>
    </row>
    <row r="235" spans="1:3" ht="23.4" x14ac:dyDescent="0.2">
      <c r="A235" s="127" t="s">
        <v>609</v>
      </c>
      <c r="B235" s="337"/>
      <c r="C235" s="337"/>
    </row>
    <row r="236" spans="1:3" x14ac:dyDescent="0.2">
      <c r="A236" s="127"/>
      <c r="B236" s="337"/>
      <c r="C236" s="337"/>
    </row>
    <row r="237" spans="1:3" x14ac:dyDescent="0.2">
      <c r="A237" s="137" t="s">
        <v>547</v>
      </c>
      <c r="B237" s="337"/>
      <c r="C237" s="337"/>
    </row>
    <row r="238" spans="1:3" ht="45.6" customHeight="1" x14ac:dyDescent="0.2">
      <c r="A238" s="127"/>
      <c r="B238" s="337"/>
      <c r="C238" s="337"/>
    </row>
    <row r="239" spans="1:3" ht="23.4" x14ac:dyDescent="0.2">
      <c r="A239" s="127" t="s">
        <v>610</v>
      </c>
      <c r="B239" s="337"/>
      <c r="C239" s="337"/>
    </row>
    <row r="240" spans="1:3" x14ac:dyDescent="0.2">
      <c r="A240" s="127"/>
      <c r="B240" s="337"/>
      <c r="C240" s="337"/>
    </row>
    <row r="241" spans="1:3" x14ac:dyDescent="0.2">
      <c r="A241" s="137" t="s">
        <v>548</v>
      </c>
      <c r="B241" s="337"/>
      <c r="C241" s="337"/>
    </row>
    <row r="242" spans="1:3" x14ac:dyDescent="0.2">
      <c r="A242" s="127"/>
      <c r="B242" s="337"/>
      <c r="C242" s="337"/>
    </row>
    <row r="243" spans="1:3" ht="34.799999999999997" x14ac:dyDescent="0.2">
      <c r="A243" s="127" t="s">
        <v>611</v>
      </c>
      <c r="B243" s="337"/>
      <c r="C243" s="337"/>
    </row>
    <row r="244" spans="1:3" x14ac:dyDescent="0.2">
      <c r="A244" s="127"/>
      <c r="B244" s="337"/>
      <c r="C244" s="337"/>
    </row>
    <row r="245" spans="1:3" x14ac:dyDescent="0.2">
      <c r="A245" s="137" t="s">
        <v>547</v>
      </c>
      <c r="B245" s="337"/>
      <c r="C245" s="337"/>
    </row>
    <row r="246" spans="1:3" x14ac:dyDescent="0.2">
      <c r="A246" s="127"/>
      <c r="B246" s="337"/>
      <c r="C246" s="337"/>
    </row>
    <row r="247" spans="1:3" ht="23.4" x14ac:dyDescent="0.2">
      <c r="A247" s="127" t="s">
        <v>612</v>
      </c>
      <c r="B247" s="337"/>
      <c r="C247" s="337"/>
    </row>
    <row r="248" spans="1:3" x14ac:dyDescent="0.2">
      <c r="A248" s="127"/>
      <c r="B248" s="337"/>
      <c r="C248" s="337"/>
    </row>
    <row r="249" spans="1:3" x14ac:dyDescent="0.2">
      <c r="A249" s="137" t="s">
        <v>549</v>
      </c>
      <c r="B249" s="337"/>
      <c r="C249" s="337"/>
    </row>
    <row r="250" spans="1:3" x14ac:dyDescent="0.2">
      <c r="A250" s="127"/>
      <c r="B250" s="337"/>
      <c r="C250" s="337"/>
    </row>
    <row r="251" spans="1:3" ht="46.2" x14ac:dyDescent="0.2">
      <c r="A251" s="127" t="s">
        <v>613</v>
      </c>
      <c r="B251" s="337"/>
      <c r="C251" s="337"/>
    </row>
    <row r="252" spans="1:3" x14ac:dyDescent="0.2">
      <c r="A252" s="127"/>
      <c r="B252" s="337"/>
      <c r="C252" s="337"/>
    </row>
    <row r="253" spans="1:3" x14ac:dyDescent="0.2">
      <c r="A253" s="137" t="s">
        <v>547</v>
      </c>
      <c r="B253" s="337"/>
      <c r="C253" s="337"/>
    </row>
    <row r="254" spans="1:3" x14ac:dyDescent="0.2">
      <c r="A254" s="127"/>
      <c r="B254" s="337"/>
      <c r="C254" s="337"/>
    </row>
    <row r="255" spans="1:3" ht="23.4" x14ac:dyDescent="0.2">
      <c r="A255" s="127" t="s">
        <v>614</v>
      </c>
      <c r="B255" s="337"/>
      <c r="C255" s="337"/>
    </row>
    <row r="256" spans="1:3" x14ac:dyDescent="0.2">
      <c r="A256" s="127"/>
      <c r="B256" s="337"/>
      <c r="C256" s="337"/>
    </row>
    <row r="257" spans="1:3" x14ac:dyDescent="0.2">
      <c r="A257" s="137" t="s">
        <v>550</v>
      </c>
      <c r="B257" s="337"/>
      <c r="C257" s="337"/>
    </row>
    <row r="258" spans="1:3" ht="12" x14ac:dyDescent="0.2">
      <c r="A258" s="128"/>
      <c r="B258" s="337"/>
      <c r="C258" s="337"/>
    </row>
    <row r="259" spans="1:3" ht="12" x14ac:dyDescent="0.2">
      <c r="A259" s="128"/>
      <c r="B259" s="337"/>
      <c r="C259" s="337"/>
    </row>
    <row r="260" spans="1:3" x14ac:dyDescent="0.2">
      <c r="A260" s="127"/>
      <c r="B260" s="337"/>
      <c r="C260" s="337"/>
    </row>
    <row r="261" spans="1:3" x14ac:dyDescent="0.2">
      <c r="A261" s="127"/>
      <c r="B261" s="337"/>
      <c r="C261" s="337"/>
    </row>
    <row r="262" spans="1:3" x14ac:dyDescent="0.2">
      <c r="A262" s="127"/>
      <c r="B262" s="337"/>
      <c r="C262" s="337"/>
    </row>
    <row r="263" spans="1:3" x14ac:dyDescent="0.2">
      <c r="A263" s="155"/>
      <c r="B263" s="337"/>
      <c r="C263" s="337"/>
    </row>
    <row r="264" spans="1:3" x14ac:dyDescent="0.2">
      <c r="A264" s="155"/>
      <c r="B264" s="337"/>
      <c r="C264" s="337"/>
    </row>
    <row r="265" spans="1:3" x14ac:dyDescent="0.2">
      <c r="A265" s="127"/>
      <c r="B265" s="337"/>
      <c r="C265" s="337"/>
    </row>
  </sheetData>
  <mergeCells count="21">
    <mergeCell ref="D134:D135"/>
    <mergeCell ref="E134:E135"/>
    <mergeCell ref="F134:F135"/>
    <mergeCell ref="A120:A121"/>
    <mergeCell ref="B120:B121"/>
    <mergeCell ref="C120:C121"/>
    <mergeCell ref="A134:A135"/>
    <mergeCell ref="B134:B135"/>
    <mergeCell ref="C134:C135"/>
    <mergeCell ref="F52:F53"/>
    <mergeCell ref="A92:A93"/>
    <mergeCell ref="B92:B93"/>
    <mergeCell ref="C92:C93"/>
    <mergeCell ref="D92:D93"/>
    <mergeCell ref="E92:E93"/>
    <mergeCell ref="F92:F93"/>
    <mergeCell ref="A52:A53"/>
    <mergeCell ref="B52:B53"/>
    <mergeCell ref="C52:C53"/>
    <mergeCell ref="D52:D53"/>
    <mergeCell ref="E52:E53"/>
  </mergeCells>
  <hyperlinks>
    <hyperlink ref="A155" r:id="rId1" display="http://www.heliosfaros.hr/" xr:uid="{CA488995-ADE9-4977-9023-413D4C4673FF}"/>
  </hyperlinks>
  <pageMargins left="0.7" right="0.7" top="0.75" bottom="0.75" header="0.3" footer="0.3"/>
  <pageSetup paperSize="9" scale="92" orientation="portrait" r:id="rId2"/>
  <rowBreaks count="1" manualBreakCount="1">
    <brk id="1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D1C499ADC85FE44966AC57EE00EE91D" ma:contentTypeVersion="13" ma:contentTypeDescription="Stvaranje novog dokumenta." ma:contentTypeScope="" ma:versionID="54e5a868b0d1ec0200f05cd8897ba968">
  <xsd:schema xmlns:xsd="http://www.w3.org/2001/XMLSchema" xmlns:xs="http://www.w3.org/2001/XMLSchema" xmlns:p="http://schemas.microsoft.com/office/2006/metadata/properties" xmlns:ns3="8b8df64f-a97a-44a2-9850-230899c90e14" xmlns:ns4="11b2d5b6-acea-4741-8ad9-706ce63d86ad" targetNamespace="http://schemas.microsoft.com/office/2006/metadata/properties" ma:root="true" ma:fieldsID="e565337eb5dc3afb0e211080ad86b963" ns3:_="" ns4:_="">
    <xsd:import namespace="8b8df64f-a97a-44a2-9850-230899c90e14"/>
    <xsd:import namespace="11b2d5b6-acea-4741-8ad9-706ce63d86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8df64f-a97a-44a2-9850-230899c90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b2d5b6-acea-4741-8ad9-706ce63d86ad"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SharingHintHash" ma:index="20"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7323C0-3437-4FAC-80BC-BEF0AACF9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8df64f-a97a-44a2-9850-230899c90e14"/>
    <ds:schemaRef ds:uri="11b2d5b6-acea-4741-8ad9-706ce63d86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8b8df64f-a97a-44a2-9850-230899c90e14"/>
    <ds:schemaRef ds:uri="http://schemas.microsoft.com/office/infopath/2007/PartnerControls"/>
    <ds:schemaRef ds:uri="11b2d5b6-acea-4741-8ad9-706ce63d86ad"/>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Bilješke!_Hlk70512513</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2023-07-14T09:34:23Z</cp:lastPrinted>
  <dcterms:created xsi:type="dcterms:W3CDTF">2008-10-17T11:51:54Z</dcterms:created>
  <dcterms:modified xsi:type="dcterms:W3CDTF">2024-02-27T06:56:55Z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0x0101009D1C499ADC85FE44966AC57EE00EE91D</vt:lpwstr>
  </property>
</Properties>
</file>