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C:\Users\mario\OneDrive\Dokumenti\KLIJENTI\HELIOS FAROS\Financijski izvještaji\2022\Q4\"/>
    </mc:Choice>
  </mc:AlternateContent>
  <xr:revisionPtr revIDLastSave="0" documentId="13_ncr:1_{A36048FF-397C-48A4-8772-FE8D9C167754}" xr6:coauthVersionLast="47" xr6:coauthVersionMax="47" xr10:uidLastSave="{00000000-0000-0000-0000-000000000000}"/>
  <bookViews>
    <workbookView xWindow="-120" yWindow="-163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externalReferences>
    <externalReference r:id="rId8"/>
  </externalReferences>
  <definedNames>
    <definedName name="_Hlk29374144" localSheetId="6">Bilješke!#REF!</definedName>
    <definedName name="_Hlk70512513" localSheetId="6">Bilješke!#REF!</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8" i="24" l="1"/>
  <c r="D77" i="24"/>
  <c r="D75" i="24"/>
  <c r="D74" i="24"/>
  <c r="D73" i="24"/>
  <c r="D72" i="24"/>
  <c r="D69" i="24"/>
  <c r="C76" i="24"/>
  <c r="F96" i="24"/>
  <c r="F94" i="24"/>
  <c r="F91" i="24"/>
  <c r="F90" i="24"/>
  <c r="F89" i="24"/>
  <c r="D92" i="24"/>
  <c r="E91" i="24" s="1"/>
  <c r="B92" i="24"/>
  <c r="C91" i="24" s="1"/>
  <c r="F133" i="24"/>
  <c r="F132" i="24"/>
  <c r="F131" i="24"/>
  <c r="F130" i="24"/>
  <c r="F129" i="24"/>
  <c r="F128" i="24"/>
  <c r="F127" i="24"/>
  <c r="E128" i="24"/>
  <c r="E127" i="24"/>
  <c r="C128" i="24"/>
  <c r="C127" i="24"/>
  <c r="B134" i="24"/>
  <c r="B135" i="24" s="1"/>
  <c r="D117" i="24"/>
  <c r="D116" i="24"/>
  <c r="D115" i="24"/>
  <c r="B117" i="24"/>
  <c r="B118" i="24"/>
  <c r="C117" i="24"/>
  <c r="C118" i="24" s="1"/>
  <c r="D118" i="24" s="1"/>
  <c r="F168" i="24"/>
  <c r="F169" i="24"/>
  <c r="F170" i="24"/>
  <c r="F171" i="24"/>
  <c r="F167" i="24"/>
  <c r="D172" i="24"/>
  <c r="E171" i="24" s="1"/>
  <c r="B172" i="24"/>
  <c r="C168" i="24" s="1"/>
  <c r="D76" i="24" l="1"/>
  <c r="C89" i="24"/>
  <c r="C90" i="24"/>
  <c r="C167" i="24"/>
  <c r="B76" i="24"/>
  <c r="F92" i="24"/>
  <c r="E89" i="24"/>
  <c r="E90" i="24"/>
  <c r="D71" i="24"/>
  <c r="D70" i="24"/>
  <c r="C129" i="24"/>
  <c r="C130" i="24"/>
  <c r="C131" i="24"/>
  <c r="C134" i="24"/>
  <c r="C132" i="24"/>
  <c r="C133" i="24"/>
  <c r="F97" i="24"/>
  <c r="D98" i="24"/>
  <c r="B98" i="24"/>
  <c r="F95" i="24"/>
  <c r="D134" i="24"/>
  <c r="E170" i="24"/>
  <c r="F172" i="24"/>
  <c r="E169" i="24"/>
  <c r="C171" i="24"/>
  <c r="E168" i="24"/>
  <c r="C170" i="24"/>
  <c r="C169" i="24"/>
  <c r="E167" i="24"/>
  <c r="W8" i="22"/>
  <c r="W9" i="22"/>
  <c r="W7" i="22"/>
  <c r="E97" i="24" l="1"/>
  <c r="E96" i="24"/>
  <c r="E95" i="24"/>
  <c r="E94" i="24"/>
  <c r="C97" i="24"/>
  <c r="C94" i="24"/>
  <c r="C95" i="24"/>
  <c r="C96" i="24"/>
  <c r="C98" i="24"/>
  <c r="D135" i="24"/>
  <c r="E134" i="24" s="1"/>
  <c r="E133" i="24"/>
  <c r="E132" i="24"/>
  <c r="E131" i="24"/>
  <c r="E130" i="24"/>
  <c r="F134" i="24"/>
  <c r="F98" i="24"/>
  <c r="D99" i="24"/>
  <c r="E92" i="24" s="1"/>
  <c r="B99" i="24"/>
  <c r="J98" i="26"/>
  <c r="K98" i="26"/>
  <c r="I98" i="26"/>
  <c r="H98" i="26"/>
  <c r="J91" i="26"/>
  <c r="K91" i="26"/>
  <c r="I91" i="26"/>
  <c r="H91" i="26"/>
  <c r="E98" i="24" l="1"/>
  <c r="E129" i="24"/>
  <c r="F135" i="24"/>
  <c r="F99" i="24"/>
  <c r="C92" i="24"/>
  <c r="J108" i="26"/>
  <c r="K90"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9" i="22" s="1"/>
  <c r="S59" i="22" s="1"/>
  <c r="T10" i="22"/>
  <c r="T30" i="22" s="1"/>
  <c r="T39" i="22" s="1"/>
  <c r="T59"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I60" i="26"/>
  <c r="I14" i="26"/>
  <c r="I61" i="26" s="1"/>
  <c r="J14" i="26"/>
  <c r="J61" i="26" s="1"/>
  <c r="J60" i="26"/>
  <c r="K60" i="26"/>
  <c r="H60" i="26"/>
  <c r="H14" i="26"/>
  <c r="H61" i="26" s="1"/>
  <c r="I21" i="21"/>
  <c r="H36" i="21"/>
  <c r="I36" i="21"/>
  <c r="H49" i="21"/>
  <c r="I49" i="21"/>
  <c r="K62" i="26" l="1"/>
  <c r="K68" i="26" s="1"/>
  <c r="K64" i="26"/>
  <c r="K63" i="26"/>
  <c r="I64" i="26"/>
  <c r="I63" i="26"/>
  <c r="I62" i="26"/>
  <c r="I67" i="26" s="1"/>
  <c r="H63" i="26"/>
  <c r="J64" i="26"/>
  <c r="J62" i="26"/>
  <c r="J67" i="26" s="1"/>
  <c r="J63" i="26"/>
  <c r="H62" i="26"/>
  <c r="H68" i="26" s="1"/>
  <c r="H64" i="26"/>
  <c r="I51" i="21"/>
  <c r="I53" i="21" s="1"/>
  <c r="H51" i="21"/>
  <c r="H53" i="21" s="1"/>
  <c r="K66" i="26" l="1"/>
  <c r="K67" i="26"/>
  <c r="I66" i="26"/>
  <c r="I68" i="26"/>
  <c r="H66" i="26"/>
  <c r="H67" i="26"/>
  <c r="J66" i="26"/>
  <c r="V40" i="22" s="1"/>
  <c r="W40" i="22" s="1"/>
  <c r="J68" i="26"/>
  <c r="I85" i="18"/>
  <c r="H85" i="18"/>
  <c r="H86" i="26" l="1"/>
  <c r="H85" i="26" s="1"/>
  <c r="H89" i="26"/>
  <c r="H109" i="26" s="1"/>
  <c r="H112" i="26" s="1"/>
  <c r="H111" i="26" s="1"/>
  <c r="I89" i="26"/>
  <c r="I109" i="26" s="1"/>
  <c r="I112" i="26" s="1"/>
  <c r="I111" i="26" s="1"/>
  <c r="I86" i="26"/>
  <c r="I85" i="26" s="1"/>
  <c r="K89" i="26"/>
  <c r="K109" i="26" s="1"/>
  <c r="K112" i="26" s="1"/>
  <c r="K111" i="26" s="1"/>
  <c r="K86" i="26"/>
  <c r="K85" i="26" s="1"/>
  <c r="J89" i="26"/>
  <c r="J109" i="26" s="1"/>
  <c r="J112" i="26" s="1"/>
  <c r="J111" i="26" s="1"/>
  <c r="J86" i="26"/>
  <c r="J85" i="26" s="1"/>
  <c r="I78" i="18"/>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R39" i="22"/>
  <c r="R59" i="22" s="1"/>
  <c r="Q39" i="22"/>
  <c r="Q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U39" i="22" s="1"/>
  <c r="R10" i="22"/>
  <c r="R30" i="22" s="1"/>
  <c r="Q10" i="22"/>
  <c r="Q30" i="22" s="1"/>
  <c r="P10" i="22"/>
  <c r="P30" i="22" s="1"/>
  <c r="P39" i="22" s="1"/>
  <c r="P59" i="22" s="1"/>
  <c r="O10" i="22"/>
  <c r="O30" i="22" s="1"/>
  <c r="O39" i="22" s="1"/>
  <c r="O59" i="22" s="1"/>
  <c r="N10" i="22"/>
  <c r="N30" i="22" s="1"/>
  <c r="N39" i="22" s="1"/>
  <c r="N59" i="22" s="1"/>
  <c r="M10" i="22"/>
  <c r="M30" i="22" s="1"/>
  <c r="M39" i="22" s="1"/>
  <c r="M59" i="22" s="1"/>
  <c r="L10" i="22"/>
  <c r="L30" i="22" s="1"/>
  <c r="L39" i="22" s="1"/>
  <c r="L59" i="22" s="1"/>
  <c r="K30" i="22"/>
  <c r="J10" i="22"/>
  <c r="J30" i="22" s="1"/>
  <c r="I10" i="22"/>
  <c r="I30" i="22" s="1"/>
  <c r="H10" i="22"/>
  <c r="H30"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W36" i="22"/>
  <c r="Y36" i="22" s="1"/>
  <c r="Y39" i="22" s="1"/>
  <c r="V39" i="22"/>
  <c r="I24" i="20"/>
  <c r="I27" i="20" s="1"/>
  <c r="I55" i="20"/>
  <c r="H72" i="18"/>
  <c r="I44" i="18"/>
  <c r="I75" i="18"/>
  <c r="I133" i="18" s="1"/>
  <c r="I9" i="18"/>
  <c r="I42" i="20"/>
  <c r="Y61" i="22"/>
  <c r="Y62" i="22" s="1"/>
  <c r="W61" i="22"/>
  <c r="W62" i="22" s="1"/>
  <c r="Y32" i="22"/>
  <c r="Y33" i="22" s="1"/>
  <c r="W32" i="22"/>
  <c r="W33" i="22" s="1"/>
  <c r="Y34" i="22"/>
  <c r="W34" i="22"/>
  <c r="Y10" i="22"/>
  <c r="Y30" i="22" s="1"/>
  <c r="W10" i="22"/>
  <c r="W30" i="22" s="1"/>
  <c r="W39" i="22" l="1"/>
  <c r="V57" i="22"/>
  <c r="I57" i="20"/>
  <c r="I59" i="20" s="1"/>
  <c r="I72" i="18"/>
  <c r="U57" i="22" l="1"/>
  <c r="V63" i="22"/>
  <c r="V59" i="22"/>
  <c r="W57" i="22" l="1"/>
  <c r="U63" i="22"/>
  <c r="U59" i="22"/>
  <c r="Y57" i="22" l="1"/>
  <c r="W63" i="22"/>
  <c r="W59" i="22"/>
  <c r="Y63" i="22" l="1"/>
  <c r="Y59" i="22"/>
</calcChain>
</file>

<file path=xl/sharedStrings.xml><?xml version="1.0" encoding="utf-8"?>
<sst xmlns="http://schemas.openxmlformats.org/spreadsheetml/2006/main" count="731" uniqueCount="646">
  <si>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</si>
  <si>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</si>
  <si>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</si>
  <si>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</si>
  <si>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</si>
  <si>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</si>
  <si>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</si>
  <si>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</si>
  <si>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</si>
  <si>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</si>
  <si>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</si>
  <si>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</si>
  <si>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</si>
  <si>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</si>
  <si>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</si>
  <si>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</si>
  <si>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</si>
  <si>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</si>
  <si>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</si>
  <si>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</si>
  <si>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</si>
  <si>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</si>
  <si>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</si>
  <si>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</si>
  <si>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</si>
  <si>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</si>
  <si>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</si>
  <si>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</si>
  <si>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</si>
  <si>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</si>
  <si>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</si>
  <si>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</si>
  <si>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</si>
  <si>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</si>
  <si>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</si>
  <si>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</si>
  <si>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</si>
  <si>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</si>
  <si>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</si>
  <si>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</si>
  <si>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</si>
  <si>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</si>
  <si>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</si>
  <si>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</si>
  <si>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</si>
  <si>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</si>
  <si>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</si>
  <si>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</si>
  <si>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</si>
  <si>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</si>
  <si>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</si>
  <si>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</si>
  <si>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</si>
  <si>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</si>
  <si>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</si>
  <si>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</si>
  <si>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</si>
  <si>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</si>
  <si>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</si>
  <si>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</si>
  <si>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</si>
  <si>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</si>
  <si>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</si>
  <si>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</si>
  <si>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</si>
  <si>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</si>
  <si>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</si>
  <si>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</si>
  <si>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</si>
  <si>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</si>
  <si>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</si>
  <si>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</si>
  <si>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</si>
  <si>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</si>
  <si>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</si>
  <si>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</si>
  <si>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</si>
  <si>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</si>
  <si>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</si>
  <si>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</si>
  <si>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</si>
  <si>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</si>
  <si>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</si>
  <si>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</si>
  <si>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</si>
  <si>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</si>
  <si>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</si>
  <si>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</si>
  <si>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</si>
  <si>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</si>
  <si>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</si>
  <si>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</si>
  <si>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</si>
  <si>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</si>
  <si>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</si>
  <si>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</si>
  <si>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</si>
  <si>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</si>
  <si>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</si>
  <si>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</si>
  <si>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</si>
  <si>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</si>
  <si>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</si>
  <si>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</si>
  <si>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</si>
  <si>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</si>
  <si>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</si>
  <si>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</si>
  <si>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</si>
  <si>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</si>
  <si>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</si>
  <si>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</si>
  <si>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</si>
  <si>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</si>
  <si>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</si>
  <si>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</si>
  <si>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</si>
  <si>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</si>
  <si>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</si>
  <si>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</si>
  <si>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</si>
  <si>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</si>
  <si>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</si>
  <si>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</si>
  <si>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</si>
  <si>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</si>
  <si>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</si>
  <si>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</si>
  <si>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</si>
  <si>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</si>
  <si>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</si>
  <si>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</si>
  <si>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</si>
  <si>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</si>
  <si>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</si>
  <si>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</si>
  <si>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</si>
  <si>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</si>
  <si>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</si>
  <si>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</si>
  <si>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</si>
  <si>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</si>
  <si>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</si>
  <si>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</si>
  <si>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</si>
  <si>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</si>
  <si>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</si>
  <si>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</si>
  <si>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</si>
  <si>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</si>
  <si>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</si>
  <si>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</si>
  <si>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</si>
  <si>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</si>
  <si>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</si>
  <si>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</si>
  <si>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</si>
  <si>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</si>
  <si>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</si>
  <si>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</si>
  <si>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</si>
  <si>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</si>
  <si>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</si>
  <si>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</si>
  <si>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</si>
  <si>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</si>
  <si>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</si>
  <si>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</si>
  <si>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</si>
  <si>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</si>
  <si>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</si>
  <si>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</si>
  <si>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</si>
  <si>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</si>
  <si>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</si>
  <si>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</si>
  <si>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</si>
  <si>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</si>
  <si>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</si>
  <si>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</si>
  <si>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</si>
  <si>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</si>
  <si>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</si>
  <si>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</si>
  <si>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</si>
  <si>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</si>
  <si>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</si>
  <si>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</si>
  <si>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</si>
  <si>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</si>
  <si>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</si>
  <si>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</si>
  <si>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</si>
  <si>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</si>
  <si>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</si>
  <si>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</si>
  <si>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</si>
  <si>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</si>
  <si>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</si>
  <si>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</si>
  <si>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</si>
  <si>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</si>
  <si>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</si>
  <si>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</si>
  <si>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</si>
  <si>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</si>
  <si>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</si>
  <si>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</si>
  <si>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</si>
  <si>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</si>
  <si>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</si>
  <si>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</si>
  <si>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</si>
  <si>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</si>
  <si>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</si>
  <si>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</si>
  <si>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</si>
  <si>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</si>
  <si>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</si>
  <si>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</si>
  <si>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</si>
  <si>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</si>
  <si>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</si>
  <si>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</si>
  <si>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</si>
  <si>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</si>
  <si>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</si>
  <si>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</si>
  <si>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</si>
  <si>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</si>
  <si>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</si>
  <si>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</si>
  <si>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</si>
  <si>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</si>
  <si>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</si>
  <si>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</si>
  <si>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</si>
  <si>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</si>
  <si>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</si>
  <si>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</si>
  <si>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</si>
  <si>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</si>
  <si>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</si>
  <si>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</si>
  <si>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</si>
  <si>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</si>
  <si>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</si>
  <si>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</si>
  <si>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</si>
  <si>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</si>
  <si>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</si>
  <si>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</si>
  <si>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</si>
  <si>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</si>
  <si>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</si>
  <si>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</si>
  <si>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</si>
  <si>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</si>
  <si>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</si>
  <si>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</si>
  <si>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</si>
  <si>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</si>
  <si>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</si>
  <si>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</si>
  <si>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</si>
  <si>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</si>
  <si>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</si>
  <si>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</si>
  <si>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</si>
  <si>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</si>
  <si>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</si>
  <si>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</si>
  <si>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</si>
  <si>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</si>
  <si>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</si>
  <si>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</si>
  <si>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</si>
  <si>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</si>
  <si>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</si>
  <si>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</si>
  <si>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</si>
  <si>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</si>
  <si>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</si>
  <si>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</si>
  <si>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</si>
  <si>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</si>
  <si>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</si>
  <si>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</si>
  <si>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</si>
  <si>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</si>
  <si>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</si>
  <si>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</si>
  <si>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</si>
  <si>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</si>
  <si>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</si>
  <si>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</si>
  <si>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</si>
  <si>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</si>
  <si>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</si>
  <si>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</si>
  <si>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</si>
  <si>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</si>
  <si>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</si>
  <si>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</si>
  <si>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</si>
  <si>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</si>
  <si>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</si>
  <si>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</si>
  <si>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</si>
  <si>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</si>
  <si>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</si>
  <si>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</si>
  <si>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</si>
  <si>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</si>
  <si>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</si>
  <si>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</si>
  <si>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</si>
  <si>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</si>
  <si>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</si>
  <si>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</si>
  <si>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</si>
  <si>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</si>
  <si>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</si>
  <si>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</si>
  <si>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</si>
  <si>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</si>
  <si>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</si>
  <si>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</si>
  <si>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</si>
  <si>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</si>
  <si>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</si>
  <si>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</si>
  <si>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</si>
  <si>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</si>
  <si>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</si>
  <si>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</si>
  <si>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</si>
  <si>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</si>
  <si>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</si>
  <si>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</si>
  <si>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</si>
  <si>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</si>
  <si>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</si>
  <si>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</si>
  <si>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</si>
  <si>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</si>
  <si>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</si>
  <si>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</si>
  <si>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</si>
  <si>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</si>
  <si>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</si>
  <si>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</si>
  <si>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</si>
  <si>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</si>
  <si>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</si>
  <si>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</si>
  <si>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</si>
  <si>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</si>
  <si>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</si>
  <si>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</si>
  <si>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</si>
  <si>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</si>
  <si>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</si>
  <si>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</si>
  <si>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</si>
  <si>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</si>
  <si>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</si>
  <si>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</si>
  <si>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</si>
  <si>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</si>
  <si>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</si>
  <si>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</si>
  <si>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</si>
  <si>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</si>
  <si>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</si>
  <si>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</si>
  <si>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</si>
  <si>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</si>
  <si>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</si>
  <si>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</si>
  <si>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</si>
  <si>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</si>
  <si>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</si>
  <si>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</si>
  <si>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</si>
  <si>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</si>
  <si>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</si>
  <si>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</si>
  <si>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</si>
  <si>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</si>
  <si>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</si>
  <si>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</si>
  <si>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</si>
  <si>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</si>
  <si>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</si>
  <si>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</si>
  <si>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</si>
  <si>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</si>
  <si>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</si>
  <si>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</si>
  <si>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</si>
  <si>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</si>
  <si>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</si>
  <si>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</si>
  <si>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</si>
  <si>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</si>
  <si>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</si>
  <si>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</si>
  <si>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</si>
  <si>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</si>
  <si>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</si>
  <si>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</si>
  <si>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</si>
  <si>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</si>
  <si>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</si>
  <si>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</si>
  <si>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</si>
  <si>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</si>
  <si>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</si>
  <si>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</si>
  <si>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</si>
  <si>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</si>
  <si>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</si>
  <si>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</si>
  <si>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</si>
  <si>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</si>
  <si>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</si>
  <si>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</si>
  <si>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</si>
  <si>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</si>
  <si>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</si>
  <si>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</si>
  <si>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</si>
  <si>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</si>
  <si>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</si>
  <si>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</si>
  <si>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</si>
  <si>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</si>
  <si>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</si>
  <si>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</si>
  <si>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</si>
  <si>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</si>
  <si>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</si>
  <si>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</si>
  <si>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</si>
  <si>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</si>
  <si>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</si>
  <si>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02015838</t>
  </si>
  <si>
    <t>RH</t>
  </si>
  <si>
    <t>060213634</t>
  </si>
  <si>
    <t>48594515409</t>
  </si>
  <si>
    <t>747800D0K38EVHMJ4H31</t>
  </si>
  <si>
    <t>3983</t>
  </si>
  <si>
    <t>HELIOS FAROS d.d.</t>
  </si>
  <si>
    <t>STARI GRAD</t>
  </si>
  <si>
    <t>NASELJE HELIOS 5</t>
  </si>
  <si>
    <t>helios@heliosfaros.hr</t>
  </si>
  <si>
    <t>www.heliosfaros.hr</t>
  </si>
  <si>
    <t>Naselje Helios 5, 21460 Stari Grad</t>
  </si>
  <si>
    <t>Odlukom Trgovačkog suda u Splitu 11. veljače 2016. godine nad Društvom je otvoren stečajni postupak. 22. srpnja 2019. godine Rješenjem Trgovačkog suda u Splitu zaključen je stečajni postupak nad Društvom.</t>
  </si>
  <si>
    <t>Uprava i Nadzorni odbor</t>
  </si>
  <si>
    <t>Uprava:</t>
  </si>
  <si>
    <t>Vladimir Bunić, predsjednik Uprave</t>
  </si>
  <si>
    <t>Nadzorni odbor:</t>
  </si>
  <si>
    <t>Mirko Herceg, predsjednik nadzornog odbora</t>
  </si>
  <si>
    <t>Marko Čižmek, zamjenik predsjednika nadzornog odbora</t>
  </si>
  <si>
    <t>Mladen Markoč, član nadzornog odbora</t>
  </si>
  <si>
    <t>Goran Fabris, član nadzornog odbora</t>
  </si>
  <si>
    <t>Vlasnička struktura</t>
  </si>
  <si>
    <t>Valamar Riviera d.d.</t>
  </si>
  <si>
    <t>Mali dioničari</t>
  </si>
  <si>
    <t>Ukupno</t>
  </si>
  <si>
    <t xml:space="preserve">Financijski izvještaji Društva sastavljeni su sukladno Međunarodnim standardima financijskog izvještavanja koji su usvojeni od Europske unije („EU MSFI“ ili „MSFI“). </t>
  </si>
  <si>
    <t>Financijski izvještaji izrađeni su primjenom metode povijesnog troška. Financijski izvještaji pripremljeni su pod pretpostavkom da će Društvo nastaviti poslovati u skladu s načelom neograničenosti vremena poslovanja u svim prikazanim razdobljima.</t>
  </si>
  <si>
    <t>Sastavljanje financijskih izvještaja sukladno Međunarodnim standardima financijskog izvještavanja koji su usvojeni od Europske unije zahtijeva upotrebu određenih ključnih računovodstvenih procjena. Također se od Uprave zahtijeva da se služi prosudbama u procesu primjene računovodstvenih politika Društva.</t>
  </si>
  <si>
    <t xml:space="preserve">Komentar: </t>
  </si>
  <si>
    <t>Ostale kratkoročne obveze</t>
  </si>
  <si>
    <t>Poslovni prihodi – u kn</t>
  </si>
  <si>
    <t>Poslovni prihodi (kn)</t>
  </si>
  <si>
    <t>Prihodi od prodaje</t>
  </si>
  <si>
    <t>Ostali poslovni prihodi</t>
  </si>
  <si>
    <t>Prihodi od upotrebe vl. proizvoda</t>
  </si>
  <si>
    <t xml:space="preserve">Ukupno </t>
  </si>
  <si>
    <t>Poslovni rashodi – u kn</t>
  </si>
  <si>
    <t xml:space="preserve">Poslovni rashodi (kn) </t>
  </si>
  <si>
    <t>Materijalni troškovi</t>
  </si>
  <si>
    <t>Troškovi zaposlenih</t>
  </si>
  <si>
    <t>Amortizacija</t>
  </si>
  <si>
    <t>Ostali troškovi</t>
  </si>
  <si>
    <t>Ostali poslovni rashodi</t>
  </si>
  <si>
    <t>Poslovni rashodi</t>
  </si>
  <si>
    <t>Pristup svim informacijama i financijskim izvještajima je na www.heliosfaros.hr</t>
  </si>
  <si>
    <t>e) ostale objave koje propisuje MRS 34- Financijsko izvještavanje za razdoblja tijekom godine te</t>
  </si>
  <si>
    <t>f) u bilješkama uz financijske izvještaje za tromjesečna razdoblja, osim gore navedenih informacija, objavljuju se i sljedeće informacije:</t>
  </si>
  <si>
    <t>Društvo redovito posluje</t>
  </si>
  <si>
    <t>Nije bilo promjena u računovodstvenim politikama</t>
  </si>
  <si>
    <t>Društvo nema takvu vrstu obveza</t>
  </si>
  <si>
    <t>aktiva</t>
  </si>
  <si>
    <t>pasiva</t>
  </si>
  <si>
    <t xml:space="preserve">Ne postoji </t>
  </si>
  <si>
    <t>Nije primjenjivo</t>
  </si>
  <si>
    <t xml:space="preserve">Nije primjenjivo </t>
  </si>
  <si>
    <t>Na adresi društva navedenoj u bilješkama</t>
  </si>
  <si>
    <t>ECOPULITO d.o.o.</t>
  </si>
  <si>
    <t>ZAGREB</t>
  </si>
  <si>
    <t>KPMG Croatia d.d.</t>
  </si>
  <si>
    <t>Igor Gošek</t>
  </si>
  <si>
    <t>Mario Jurić</t>
  </si>
  <si>
    <t>Obveznik: HELIOS FAROS d.d.</t>
  </si>
  <si>
    <t>% promjena</t>
  </si>
  <si>
    <r>
      <t>II.</t>
    </r>
    <r>
      <rPr>
        <b/>
        <sz val="7"/>
        <rFont val="Times New Roman"/>
        <family val="1"/>
        <charset val="238"/>
      </rPr>
      <t xml:space="preserve">                </t>
    </r>
    <r>
      <rPr>
        <b/>
        <sz val="9"/>
        <rFont val="Arial"/>
        <family val="2"/>
        <charset val="238"/>
      </rPr>
      <t xml:space="preserve">OSNOVE SASTAVLJANJA FINANCIJSKIH IZVJEŠTAJA </t>
    </r>
  </si>
  <si>
    <t>Imovina – u kn</t>
  </si>
  <si>
    <t>Udio</t>
  </si>
  <si>
    <t>Dugotrajna imovina</t>
  </si>
  <si>
    <t>Nematerijalna imovina</t>
  </si>
  <si>
    <t>Nekretnine, postrojenja i oprema</t>
  </si>
  <si>
    <t xml:space="preserve">Ukupna dugotrajna imovina </t>
  </si>
  <si>
    <t>Kratkotrajna imovina</t>
  </si>
  <si>
    <t>Zalihe</t>
  </si>
  <si>
    <t>Potraživanja od kupaca i ostala potraživanja</t>
  </si>
  <si>
    <t>Novac i novčani ekvivalenti</t>
  </si>
  <si>
    <t>Plaćeni troškovi budućeg razdoblja</t>
  </si>
  <si>
    <t>Ukupna kratkotrajna imovina</t>
  </si>
  <si>
    <t xml:space="preserve">Ukupna imovina </t>
  </si>
  <si>
    <t>Kapital i na dan izvještaja – u kn</t>
  </si>
  <si>
    <t xml:space="preserve">Temeljni kapital </t>
  </si>
  <si>
    <t>Rezerva za povećanje temeljnog kapitala</t>
  </si>
  <si>
    <t>Akumulirani gubici</t>
  </si>
  <si>
    <t>Ukupno glavnica</t>
  </si>
  <si>
    <t>Obveze na dan izvještaja – u kn</t>
  </si>
  <si>
    <t>Odgođena porezna obveza</t>
  </si>
  <si>
    <t>Ostale dugoročne obveze</t>
  </si>
  <si>
    <t>Dugoročne obveze</t>
  </si>
  <si>
    <t>Obveze prema dobavljačima i za predujmove</t>
  </si>
  <si>
    <t>Obveze prema zaposlenima</t>
  </si>
  <si>
    <t xml:space="preserve">Obveze za poreze, doprinose i slična davanja </t>
  </si>
  <si>
    <t>Kratkoročne obveze</t>
  </si>
  <si>
    <t>Ukupno obveze</t>
  </si>
  <si>
    <t>Računovodstvene politike nisu se mijenjale u odnosu na posljednje tromjesečno i godišnje izvješće</t>
  </si>
  <si>
    <r>
      <t>1.</t>
    </r>
    <r>
      <rPr>
        <sz val="7"/>
        <rFont val="Times New Roman"/>
        <family val="1"/>
        <charset val="238"/>
      </rPr>
      <t xml:space="preserve">      </t>
    </r>
    <r>
      <rPr>
        <sz val="9"/>
        <rFont val="Arial"/>
        <family val="2"/>
        <charset val="238"/>
      </rPr>
      <t>naziv, sjedište poduzetnika (adresa), pravni oblik poduzetnika, državu osnivanja, matični broj subjekta, osobni identifikacijski broj te, ako je primjenjivo, da je poduzetnik u likvidaciji, stečaju, skraćenom postupku prestanka ili izvanrednoj upravi</t>
    </r>
  </si>
  <si>
    <r>
      <t>2.</t>
    </r>
    <r>
      <rPr>
        <sz val="7"/>
        <rFont val="Times New Roman"/>
        <family val="1"/>
        <charset val="238"/>
      </rPr>
      <t xml:space="preserve">      </t>
    </r>
    <r>
      <rPr>
        <sz val="9"/>
        <rFont val="Arial"/>
        <family val="2"/>
        <charset val="238"/>
      </rPr>
      <t>usvojene računovodstvene politike (samo naznaku je li došlo do promjene u odnosu na prethodno razdoblje)</t>
    </r>
  </si>
  <si>
    <r>
      <t>3.</t>
    </r>
    <r>
      <rPr>
        <sz val="7"/>
        <rFont val="Times New Roman"/>
        <family val="1"/>
        <charset val="238"/>
      </rPr>
      <t xml:space="preserve">      </t>
    </r>
    <r>
      <rPr>
        <sz val="9"/>
        <rFont val="Arial"/>
        <family val="2"/>
        <charset val="238"/>
      </rPr>
      <t>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r>
  </si>
  <si>
    <r>
      <t>4.</t>
    </r>
    <r>
      <rPr>
        <sz val="7"/>
        <rFont val="Times New Roman"/>
        <family val="1"/>
        <charset val="238"/>
      </rPr>
      <t xml:space="preserve">      </t>
    </r>
    <r>
      <rPr>
        <sz val="9"/>
        <rFont val="Arial"/>
        <family val="2"/>
        <charset val="238"/>
      </rPr>
      <t>iznos i prirodu pojedinih stavki prihoda ili rashoda izuzetne veličine ili pojave</t>
    </r>
  </si>
  <si>
    <t xml:space="preserve">Nema stavki prihoda ili rashoda izuzetne veličine ili pojave i objašnjenja stavki prihoda i rashoda su prikazani u bilješkama </t>
  </si>
  <si>
    <r>
      <t>5.</t>
    </r>
    <r>
      <rPr>
        <sz val="7"/>
        <rFont val="Times New Roman"/>
        <family val="1"/>
        <charset val="238"/>
      </rPr>
      <t xml:space="preserve">      </t>
    </r>
    <r>
      <rPr>
        <sz val="9"/>
        <rFont val="Arial"/>
        <family val="2"/>
        <charset val="238"/>
      </rPr>
      <t>iznose koje poduzetnik duguje i koji dospijevaju nakon više od pet godina, kao i ukupna dugovanja poduzetnika pokrivena vrijednim osiguranjem koje je dao poduzetnik, uz naznaku vrste i oblika osiguranja</t>
    </r>
  </si>
  <si>
    <r>
      <t>6.</t>
    </r>
    <r>
      <rPr>
        <sz val="7"/>
        <rFont val="Times New Roman"/>
        <family val="1"/>
        <charset val="238"/>
      </rPr>
      <t xml:space="preserve">      </t>
    </r>
    <r>
      <rPr>
        <sz val="9"/>
        <rFont val="Arial"/>
        <family val="2"/>
        <charset val="238"/>
      </rPr>
      <t>prosječan broj zaposlenih tijekom tekućeg razdoblja</t>
    </r>
  </si>
  <si>
    <r>
      <t>7.</t>
    </r>
    <r>
      <rPr>
        <sz val="7"/>
        <rFont val="Times New Roman"/>
        <family val="1"/>
        <charset val="238"/>
      </rPr>
      <t xml:space="preserve">      </t>
    </r>
    <r>
      <rPr>
        <sz val="9"/>
        <rFont val="Arial"/>
        <family val="2"/>
        <charset val="238"/>
      </rPr>
      <t>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r>
  </si>
  <si>
    <r>
      <t>8.</t>
    </r>
    <r>
      <rPr>
        <sz val="7"/>
        <rFont val="Times New Roman"/>
        <family val="1"/>
        <charset val="238"/>
      </rPr>
      <t xml:space="preserve">      </t>
    </r>
    <r>
      <rPr>
        <sz val="9"/>
        <rFont val="Arial"/>
        <family val="2"/>
        <charset val="238"/>
      </rPr>
      <t>ako su u bilanci priznata rezerviranja za odgođeni porez, stanja odgođenog poreza na kraju poslovne godine i kretanja tih stanja tijekom poslovne godine</t>
    </r>
  </si>
  <si>
    <r>
      <t>9.</t>
    </r>
    <r>
      <rPr>
        <sz val="7"/>
        <rFont val="Times New Roman"/>
        <family val="1"/>
        <charset val="238"/>
      </rPr>
      <t xml:space="preserve">      </t>
    </r>
    <r>
      <rPr>
        <sz val="9"/>
        <rFont val="Arial"/>
        <family val="2"/>
        <charset val="238"/>
      </rPr>
      <t>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r>
  </si>
  <si>
    <t xml:space="preserve">Zemljište </t>
  </si>
  <si>
    <t>Novac i ostala potraživanja</t>
  </si>
  <si>
    <r>
      <t>10.</t>
    </r>
    <r>
      <rPr>
        <sz val="7"/>
        <rFont val="Times New Roman"/>
        <family val="1"/>
        <charset val="238"/>
      </rPr>
      <t xml:space="preserve">   </t>
    </r>
    <r>
      <rPr>
        <sz val="9"/>
        <rFont val="Arial"/>
        <family val="2"/>
        <charset val="238"/>
      </rPr>
      <t>broj i nominalnu vrijednost, ili ako ne postoji nominalna vrijednost, knjigovodstvenu vrijednost dionica ili udjela upisanih tijekom poslovne godine u okviru odobrenog kapitala</t>
    </r>
  </si>
  <si>
    <r>
      <t>11.</t>
    </r>
    <r>
      <rPr>
        <sz val="7"/>
        <rFont val="Times New Roman"/>
        <family val="1"/>
        <charset val="238"/>
      </rPr>
      <t xml:space="preserve">   </t>
    </r>
    <r>
      <rPr>
        <sz val="9"/>
        <rFont val="Arial"/>
        <family val="2"/>
        <charset val="238"/>
      </rPr>
      <t>postojanje bilo kakvih potvrda o sudjelovanju, konvertibilnih zadužnica, jamstava, opcija ili sličnih vrijednosnica ili prava, s naznakom njihovog broja i prava koja daju</t>
    </r>
  </si>
  <si>
    <r>
      <t>12.</t>
    </r>
    <r>
      <rPr>
        <sz val="7"/>
        <rFont val="Times New Roman"/>
        <family val="1"/>
        <charset val="238"/>
      </rPr>
      <t xml:space="preserve">   </t>
    </r>
    <r>
      <rPr>
        <sz val="9"/>
        <rFont val="Arial"/>
        <family val="2"/>
        <charset val="238"/>
      </rPr>
      <t>naziv, sjedište te pravni oblik svakog poduzetnika u kojemu poduzetnik ima neograničenu odgovornost</t>
    </r>
  </si>
  <si>
    <r>
      <t>13.</t>
    </r>
    <r>
      <rPr>
        <sz val="7"/>
        <rFont val="Times New Roman"/>
        <family val="1"/>
        <charset val="238"/>
      </rPr>
      <t xml:space="preserve">   </t>
    </r>
    <r>
      <rPr>
        <sz val="9"/>
        <rFont val="Arial"/>
        <family val="2"/>
        <charset val="238"/>
      </rPr>
      <t>naziv i sjedište poduzetnika koji sastavlja tromjesečni konsolidirani financijski izvještaj najveće grupe poduzetnika u kojoj poduzetnik sudjeluje kao kontrolirani član grupe</t>
    </r>
  </si>
  <si>
    <r>
      <t>14.</t>
    </r>
    <r>
      <rPr>
        <sz val="7"/>
        <rFont val="Times New Roman"/>
        <family val="1"/>
        <charset val="238"/>
      </rPr>
      <t xml:space="preserve">   </t>
    </r>
    <r>
      <rPr>
        <sz val="9"/>
        <rFont val="Arial"/>
        <family val="2"/>
        <charset val="238"/>
      </rPr>
      <t xml:space="preserve">naziv i sjedište poduzetnika koji sastavlja tromjesečni konsolidirani financijski izvještaj najmanje grupe poduzetnika u kojoj poduzetnik sudjeluje kao kontrolirani član i koji je također uključen u grupu poduzetnika iz točke </t>
    </r>
  </si>
  <si>
    <r>
      <t>15.</t>
    </r>
    <r>
      <rPr>
        <sz val="7"/>
        <rFont val="Times New Roman"/>
        <family val="1"/>
        <charset val="238"/>
      </rPr>
      <t xml:space="preserve">   </t>
    </r>
    <r>
      <rPr>
        <sz val="9"/>
        <rFont val="Arial"/>
        <family val="2"/>
        <charset val="238"/>
      </rPr>
      <t>mjesto na kojem je moguće dobiti primjerke tromjesečnih konsolidiranih financijskih izvještaja iz točaka 13. i 14., pod uvjetom da su dostupni</t>
    </r>
  </si>
  <si>
    <r>
      <t>16.</t>
    </r>
    <r>
      <rPr>
        <sz val="7"/>
        <rFont val="Times New Roman"/>
        <family val="1"/>
        <charset val="238"/>
      </rPr>
      <t xml:space="preserve">   </t>
    </r>
    <r>
      <rPr>
        <sz val="9"/>
        <rFont val="Arial"/>
        <family val="2"/>
        <charset val="238"/>
      </rPr>
      <t>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r>
  </si>
  <si>
    <r>
      <t>17.</t>
    </r>
    <r>
      <rPr>
        <sz val="7"/>
        <rFont val="Times New Roman"/>
        <family val="1"/>
        <charset val="238"/>
      </rPr>
      <t xml:space="preserve">   </t>
    </r>
    <r>
      <rPr>
        <sz val="9"/>
        <rFont val="Arial"/>
        <family val="2"/>
        <charset val="238"/>
      </rPr>
      <t>prirodu i financijski učinak značajnih događaja koji su nastupili nakon datuma bilance i nisu odraženi u računu dobiti i gubitka ili bilanci</t>
    </r>
  </si>
  <si>
    <t>+385981642479</t>
  </si>
  <si>
    <r>
      <t>I.</t>
    </r>
    <r>
      <rPr>
        <b/>
        <sz val="7"/>
        <rFont val="Times New Roman"/>
        <family val="1"/>
        <charset val="238"/>
      </rPr>
      <t xml:space="preserve">                  </t>
    </r>
    <r>
      <rPr>
        <b/>
        <sz val="9"/>
        <rFont val="Arial"/>
        <family val="2"/>
        <charset val="238"/>
      </rPr>
      <t>INFORMACIJE O DRUŠTVU</t>
    </r>
  </si>
  <si>
    <t>Nije bilo.</t>
  </si>
  <si>
    <t>Sve financijske obveze uključene su u bilancu. Društvo je ugovorilo sa bankom kratkoročni revolving kredit od 20 milijuna kuna koji do datuma ovog izvještaja još uvijek nije korišten.</t>
  </si>
  <si>
    <t>Društvo je kapitaliziralo trošak plaća u ukupnom bruto iznosu od 713 tisuća kuna za dio zaposlenika koji je aktivno sudjelovao na završnom čišćenju i drugim aktivnostima za stavljanje objekta Amicor Green Resort u uporabnu funkciju prije prve upotrebe. Aktivnosti su se provodile u lipnju i srpnju do datuma otvaranja Amicor Green Resorta.</t>
  </si>
  <si>
    <t>ProCorp savjetovanje d.o.o.</t>
  </si>
  <si>
    <t>mariojuric@procorp-savjetovanje.hr</t>
  </si>
  <si>
    <t>stanje na dan 31.12.2022</t>
  </si>
  <si>
    <t>u razdoblju 01.01.2022 do 31.12.2022</t>
  </si>
  <si>
    <t>u razdoblju 01.01.2022. do 31.12.2022</t>
  </si>
  <si>
    <t xml:space="preserve">Bilješke uz financijske izvještaje </t>
  </si>
  <si>
    <t>Helios Faros d.d.</t>
  </si>
  <si>
    <t>Naselje Helios 5, 21460 Stari grad</t>
  </si>
  <si>
    <t>OIB: 48594515409</t>
  </si>
  <si>
    <t>Helios Faros d.d. je društvo registrirano u Starom Gradu na otoku Hvaru u Republici Hrvatskoj. Osnovne djelatnosti Društva su smještajne i ugostiteljske usluge. Društvo ima 524 smještajne jedinice u upotrebi (s više od 1.076 kreveta) u 4 različita objekta (profitna centra).</t>
  </si>
  <si>
    <t>Nije bilo promjena u sastavu Uprave i Nadzornog odbora u odnosu na zadnji dan izvještajnog razdoblja prethodne godine.</t>
  </si>
  <si>
    <t xml:space="preserve">Vlasnička struktura društva na dan: </t>
  </si>
  <si>
    <t>PBZ CO OMF - kategorija B</t>
  </si>
  <si>
    <t>Ukupan broj uvrštenih dionica je 36.595.766 (31.12.2021.: 23.595.766).</t>
  </si>
  <si>
    <r>
      <t>III.</t>
    </r>
    <r>
      <rPr>
        <b/>
        <sz val="7"/>
        <rFont val="Times New Roman"/>
        <family val="1"/>
        <charset val="238"/>
      </rPr>
      <t xml:space="preserve">               </t>
    </r>
    <r>
      <rPr>
        <b/>
        <sz val="9"/>
        <rFont val="Arial"/>
        <family val="2"/>
        <charset val="238"/>
      </rPr>
      <t>IZVJEŠĆE POSLOVODSTVA ZA POSLOVNO RAZDOBLJE</t>
    </r>
  </si>
  <si>
    <r>
      <t>a)</t>
    </r>
    <r>
      <rPr>
        <i/>
        <sz val="7"/>
        <rFont val="Times New Roman"/>
        <family val="1"/>
        <charset val="238"/>
      </rPr>
      <t xml:space="preserve">      </t>
    </r>
    <r>
      <rPr>
        <i/>
        <sz val="9"/>
        <rFont val="Arial"/>
        <family val="2"/>
        <charset val="238"/>
      </rPr>
      <t xml:space="preserve">Ekonomsko okruženje </t>
    </r>
  </si>
  <si>
    <t xml:space="preserve">Prema podacima Državnog zavoda za statistiku, cijene dobara i usluga za osobnu potrošnju, mjerene indeksom potrošačkih cijena odnosu na prosinac 2021., tj. na godišnjoj razini, u prosjeku su više za 13,1%, dok su u godišnjem prosjeku više za 10,8%. Najveći porast cijena je zabilježen u sektoru energije koji na godišnjoj razini iznosi 17,5%. Time se Hrvatska suočava s rekordnom inflacijom u svojoj novijoj povijesti. Rast cijena energenata i hrane utječe na rast ulaznih troškova, stoga Društvo pridodaje značajnu važnost upravljanju troškovima unutar kojega postoje aktivni projekti energetske učinkovitosti. Situacija je slična u gotovo svim zemljama EU-a i ključnim hrvatskim emitivnim turističkim tržištima. Zemlje u pojedinim emitivnim tržištima i dalje provode stroge restrikcije u borbi sa pandemijom COVID-19 stoga i dalje vlada velika neizvjesnost oko normalizacije lanaca opskrbe. Nadalje, geopolitička kretanja, prije svega rat u Ukrajini, utječu na obustavu dotoka plina i nastavak snažnog rasta cijena energenata i hrane. Sve ovo utječe na smanjenje gospodarskog rasta i rizika ulaska u recesiju ključnih EU zemalja. </t>
  </si>
  <si>
    <t>S početkom 2023. Hrvatska je postala novom članicom šengenske zone, najvećeg područja slobodnog kretanja roba i ljudi u svijetu, u kojoj se nalaze sve članice Europske unije, osim Bugarske i Rumunjske, Cipra i Republike Irske, te još četiri države koje nisu članice EU: Švicarska, Island, Lihtenštajn i Norveška. Osim toga, od 01.01.2023. godine u Hrvatskoj je uveden euro kao službena valuta. Prema tome, Hrvatska bi trebala biti atraktivnija za poslovanje i nove investicije te još otvorenija europskom tržištu..</t>
  </si>
  <si>
    <r>
      <t>b)</t>
    </r>
    <r>
      <rPr>
        <i/>
        <sz val="7"/>
        <rFont val="Times New Roman"/>
        <family val="1"/>
        <charset val="238"/>
      </rPr>
      <t xml:space="preserve">      </t>
    </r>
    <r>
      <rPr>
        <i/>
        <sz val="9"/>
        <rFont val="Arial"/>
        <family val="2"/>
        <charset val="238"/>
      </rPr>
      <t>Investicijske aktivnosti</t>
    </r>
  </si>
  <si>
    <t xml:space="preserve">Investicijske aktivnosti najvećim dijelom se odnose na nastavak rekonstrukcije i poboljšanja smještajnih kapaciteta Društva. Najznačajnije kapitalne investicije u 2022. godini odnosile su se na obiteljski kompleks Valamar Amicor Green Resort kategorizacije četiri zvjezdice, građen prema najvišim standardima zelene gradnje s minimalnim utjecajem na okoliš. Recikliranje novih smještajnih jedinica u 100%-tnom opsegu moguće je zbog primjene prefabricirane gradnje, koja štedi energiju, ubrzava proces montiranja, stvara kontrolirane uvjete proizvodnje te omogućava jednostavnu demontažu dijelova objekta koji se kasnije mogu ponovno upotrijebiti. Osim toga, kao izvor energije koriste se solarni paneli dok se korištenje papira i prometa svodi se na minimum uz prometovanje isključivo električnim prijevoznim sredstvima. Nadalje, iz upotrebe se izbacuje jednokratna plastika, a uvode se sustavi energetske učinkovitosti s gotovo nultom potrošnjom energije, uključujući „smart home“ tehnologiju koja omogućuje mjerenje potrošnje vode i energije te CO2 otiska. </t>
  </si>
  <si>
    <t xml:space="preserve">Prije početka ljetne sezone 2022. godine, finalizirana prva faza izgradnje Valamar Amicor Green Resorta te su u funkciju stavljena 32 obnovljena apartmana Trim, 24 nove eko vile sa pripadajućom zgradom recepcije, restoran Oliva, vodeni park Aquamar te Maro igraonica za djecu. U narednim razdobljima Društvo će novim kapitalnim investicijama povećavati kapacitete obiteljskog kompleksa nudeći gostima domaću i autohtonu mediteransku hranu u glavnini lokalnog podrijetla.  </t>
  </si>
  <si>
    <t>Pored ulaganja u obiteljski kompleks, tijekom 2022. godine  provedene su dodatne investicije u Places by Valamar izgradnjom i opremanjem vanjske wellness zone, sa pripadajućim beach barom, proširenjem sunčališta te dodatnim sadržajima kako bi brand Places zaokružio svoj novi, ali već sada poznati koncept.</t>
  </si>
  <si>
    <t>Ukupna  utvrđena površina zemljišta u posjedu Društva iznosi 179.071 m2. Tijekom 2022. godine nastavio se izuzetan napor u vidu velikog broj upravnih, sudskih i drugih postupaka pred nadležnim tijelima kako bi se proveo uredan upis te otklonili i brisali upisani zaostali tereti i zabilježbe na nekretninama Društva u zemljišnim knjigama. Društvo je u 2022. godini izvršilo upis 6.958 m2 zemljišta temeljem okončanih sudskih sporova i ostvarilo prihod od storniranja umanjenja vrijednosti u visini od 2,6 milijuna kuna.</t>
  </si>
  <si>
    <r>
      <t>c)</t>
    </r>
    <r>
      <rPr>
        <i/>
        <sz val="7"/>
        <rFont val="Times New Roman"/>
        <family val="1"/>
        <charset val="238"/>
      </rPr>
      <t xml:space="preserve">      </t>
    </r>
    <r>
      <rPr>
        <i/>
        <sz val="9"/>
        <rFont val="Arial"/>
        <family val="2"/>
        <charset val="238"/>
      </rPr>
      <t>Kadrovska politika Društva</t>
    </r>
  </si>
  <si>
    <t xml:space="preserve">2022. godinu Društvo započinje sa 55 zaposlenih, a završava sa 94, pri čemu je postignut značajan udio mladih i obrazovanih stručnjaka sa prebivalištem na otoku Hvaru. Pored toga, Društvo nudi posebne pogodnosti za sezonske radnike povratnike kako bi se održala razina kvalitete usluge na visokoj razini. </t>
  </si>
  <si>
    <t>Važno je napomenuti da su novozaposleni  radnici na neodređeno vrijeme mladi i perspektivni visoko obrazovani stručnjaci iz reda domicilnog stanovništva što smatramo posebnim uspjehom u ostvarivanju cilja dugoročnog i uspješnog poslovanja, ali pokazuje i namjeru stjecanja statusa poželjnog poslodavca mladom i ambicioznom kadru na Otoku.</t>
  </si>
  <si>
    <r>
      <t>c)</t>
    </r>
    <r>
      <rPr>
        <i/>
        <sz val="7"/>
        <rFont val="Times New Roman"/>
        <family val="1"/>
        <charset val="238"/>
      </rPr>
      <t xml:space="preserve">      </t>
    </r>
    <r>
      <rPr>
        <i/>
        <sz val="9"/>
        <rFont val="Arial"/>
        <family val="2"/>
        <charset val="238"/>
      </rPr>
      <t>Kadrovska politika Društva (nastavak)</t>
    </r>
  </si>
  <si>
    <t>Društvo je uz domicilnu radnu snagu za obavljanje sezonskih poslova angažiralo i zaposlenike izvan zemalja EU (pretežito sa područja: BiH, Srbije, Makedonije, Crne Gore i Indonezije), djelomično putem agencija za zapošljavanje, a djelomično preko vlastitih izvora oglašavanja, koji je proces bio znatno otežan zbog postupanja administracije nadležnih tijela u ishođenju radnih dozvola.</t>
  </si>
  <si>
    <t>Društvo je u suradnji sa Hrvatskim zavodom za zapošljavanje nastavilo uspješno aplicirati na mjeru „stalni sezonac“ sa određenim dijelom djelatnika, koji su se po ocjenama neposrednih rukovoditelja pokazali kao iznimno kvalitetni. U suradnji sa Hrvatskim zavodom za zapošljavanje zaključeno je ukupno 16 ugovora o sufinanciranju mjere stalni sezonac.</t>
  </si>
  <si>
    <r>
      <t>d)</t>
    </r>
    <r>
      <rPr>
        <i/>
        <sz val="7"/>
        <rFont val="Times New Roman"/>
        <family val="1"/>
        <charset val="238"/>
      </rPr>
      <t xml:space="preserve">      </t>
    </r>
    <r>
      <rPr>
        <i/>
        <sz val="9"/>
        <rFont val="Arial"/>
        <family val="2"/>
        <charset val="238"/>
      </rPr>
      <t xml:space="preserve"> Ključni pokazatelji poslovanja u razdoblju izvještavanja</t>
    </r>
  </si>
  <si>
    <t>Ključni pokazatelji</t>
  </si>
  <si>
    <t>2022.</t>
  </si>
  <si>
    <t>2021.</t>
  </si>
  <si>
    <t>2022/2021</t>
  </si>
  <si>
    <t xml:space="preserve">Poslovni prihodi (tis. HRK) </t>
  </si>
  <si>
    <t>EBITDA (tis. HRK)</t>
  </si>
  <si>
    <t>Prilagođena EBITDA (tis. HRK)*</t>
  </si>
  <si>
    <t xml:space="preserve">Rezultat prije poreza (tis. HRK) </t>
  </si>
  <si>
    <t xml:space="preserve">Zaposlenici (prosječan broj) </t>
  </si>
  <si>
    <t>Kapitalna ulaganja (tis. HRK)</t>
  </si>
  <si>
    <t>Turistička noćenja</t>
  </si>
  <si>
    <t xml:space="preserve">Vrijednost dugotrajne imovine (tis. HRK) </t>
  </si>
  <si>
    <t>Temeljni kapital (uplaćeni i neuplaćeni) (tis. HRK)</t>
  </si>
  <si>
    <t>Broj dionica</t>
  </si>
  <si>
    <t>*Prilagođena EBITDA predstavlja pokazatelj EBITDA korigiran za vrijednosna usklađenja, otpise dugotrajne imovine i sitnog inventara te ostale prihode.</t>
  </si>
  <si>
    <t>U 2022. godini došlo je do značajnog  rasta prihoda od prodaje u odnosu na 2021. od čak  59% (49.457  tis. kn u 2022. u odnosu na 31.148 tis. kn u 2021.)  Rast prihoda je ostvaren zbog povećanog broja rezervacija i noćenja što se može pripisati sve atraktivnijoj i kvalitetnijoj ponudi Društva proširenoj sa dodatnim jedinicama Valamar Amicor Green Resorta te smanjenim posljedicama COVID 19 pandemije. U 2022. godini vidljiv je puni efekt poslovanja hotela Places i Arkada za lipanj dok je u prethodnoj godini hotel Arkada je radio samo polovicu lipnja. Valamar Amicor Green Resort je započeo sa svojim radom tek 15. srpnja 2022. godine. Društvo očekuje još progresivniji rast prihoda u 2023. godini kada će otvaranje dodatnih smještajnih jedinica Amicor Green Resorta značajno doprinijeti poboljšanju rezultata Društva i operativne dobiti te je planirano otvaranje kompleksa zajedno sa drugim objektima tijekom svibnja 2023. godine.</t>
  </si>
  <si>
    <t>Zarada Društva prije poreza, financijskih troškova i amortizacije je smanjenja u odnosu na prethodnu godinu te je iznosila 860 tisuća kuna (2021.: 8.894 tis. kuna), međutim za obje godine je bio karakterističan utjecaj jednokratnih stavki kao što su ostali nekomercijalni prihodi, vrijednosna usklađenja te otpisi sitnog inventara i dugotrajne imovine zbog značajnog investicijskog ciklusa u kojem se Društvo nalazi. Ukoliko se isključe navedeni efekti, normalizirana EBITDA bilježi rast sa 165 tis. HRK u 2021. godini  na 617 tis. HRK u 2022. godini unatoč bitno negativnim utjecajima visoke inflacije (naročito energenata, hrane i pića), kasnijem otvaranju novo izgrađenih kapaciteta Valamar Amicor Green Resorta te nepovoljnim stanjem na tržištu rada i značajnih troškova povezanih sa zapošljavanjem stranih radnika.</t>
  </si>
  <si>
    <r>
      <t>1.</t>
    </r>
    <r>
      <rPr>
        <sz val="7"/>
        <rFont val="Times New Roman"/>
        <family val="1"/>
        <charset val="238"/>
      </rPr>
      <t xml:space="preserve">      </t>
    </r>
    <r>
      <rPr>
        <sz val="9"/>
        <rFont val="Arial"/>
        <family val="2"/>
        <charset val="238"/>
      </rPr>
      <t>Nematerijalna imovina smanjila se za 24% u odnosu na prethodno usporedivo razdoblje najvećim dijelom kao posljedica realizirane amortizacije tijekom godine. Društvo će i dalje nastaviti sa ulaganjima u  informatizaciju i digitalizaciju društva.</t>
    </r>
  </si>
  <si>
    <r>
      <t>2.</t>
    </r>
    <r>
      <rPr>
        <sz val="7"/>
        <rFont val="Times New Roman"/>
        <family val="1"/>
        <charset val="238"/>
      </rPr>
      <t xml:space="preserve">      </t>
    </r>
    <r>
      <rPr>
        <sz val="9"/>
        <rFont val="Arial"/>
        <family val="2"/>
        <charset val="238"/>
      </rPr>
      <t>Materijalna imovina je značajno porasla (78%) uslijed investicijskih aktivnosti. Investicije obnove ugostiteljske ponude i objekata Društva napreduju planiranim tijekom, a trenutno se najviše aktivnosti provodi na investicijama u „Valamar Amicor Green resort“ koji se otvorio sredinom srpnja 2022. godine. Unutar Amicor Green resorta finalizirane su 24 nove eko vile uz 32 obnovljena apartmana Trim te pripadajući vodeni park Aquamar i restoran Oliva za sve naraštaje. Do ljeta 2024. godine se očekuje realizacija za još 94 smještajne jedinice unutar obiteljskog resorta izgrađenog po načelima održivog razvoja dizajniranog uz poštovanje prema prirodi i tradiciji.</t>
    </r>
  </si>
  <si>
    <r>
      <t>3.</t>
    </r>
    <r>
      <rPr>
        <sz val="7"/>
        <rFont val="Times New Roman"/>
        <family val="1"/>
        <charset val="238"/>
      </rPr>
      <t xml:space="preserve">      </t>
    </r>
    <r>
      <rPr>
        <sz val="9"/>
        <rFont val="Arial"/>
        <family val="2"/>
        <charset val="238"/>
      </rPr>
      <t xml:space="preserve">Ulaganja u povezana društva se odnosi na udjel u društvu Ecopulito d.o.o. i Helios Faros d.d. je 100% vlasnik društva </t>
    </r>
  </si>
  <si>
    <r>
      <t>4.</t>
    </r>
    <r>
      <rPr>
        <sz val="7"/>
        <rFont val="Times New Roman"/>
        <family val="1"/>
        <charset val="238"/>
      </rPr>
      <t xml:space="preserve">      </t>
    </r>
    <r>
      <rPr>
        <sz val="9"/>
        <rFont val="Arial"/>
        <family val="2"/>
        <charset val="238"/>
      </rPr>
      <t>Zalihe su značajno porasle u odnosu na 2021. godinu obzirom na povećani obujam gostiju i noćenja te na značajno opremanje novih objekata Valamar Amicor Green Resorta sitnim inventarom čija neotpisana vrijednost iznosi 1.056.742 tis. kuna na dan 31.12.2022.</t>
    </r>
  </si>
  <si>
    <r>
      <t>5.</t>
    </r>
    <r>
      <rPr>
        <sz val="7"/>
        <rFont val="Times New Roman"/>
        <family val="1"/>
        <charset val="238"/>
      </rPr>
      <t xml:space="preserve">      </t>
    </r>
    <r>
      <rPr>
        <sz val="9"/>
        <rFont val="Arial"/>
        <family val="2"/>
        <charset val="238"/>
      </rPr>
      <t xml:space="preserve">Ostala potraživanja najvećim dijelom se odnose na potraživanja od države za izdvojena sredstva u iznosu od 1,9 milijuna kuna,  potraživanje od države s osnove pretporeza, poreza na dohodak i doprinosa. Potraživanja od kupaca iznose 1,3 milijuna kuna, a rast u odnosu na prethodnu godinu dijelom se odnosi na povećanje prihoda od smještaja i time rast potraživanja od agencija. </t>
    </r>
  </si>
  <si>
    <r>
      <t>6.</t>
    </r>
    <r>
      <rPr>
        <sz val="7"/>
        <rFont val="Times New Roman"/>
        <family val="1"/>
        <charset val="238"/>
      </rPr>
      <t xml:space="preserve">      </t>
    </r>
    <r>
      <rPr>
        <sz val="9"/>
        <rFont val="Arial"/>
        <family val="2"/>
        <charset val="238"/>
      </rPr>
      <t>Snažni investicijski ciklus u kojem se Društvo nalazi doveo je do značajnih plaćanja dobavljačima za radove i time je smanjena razina novčanih sredstava uz istovremeno povećanje od 130 milijuna kuna dokapitalizacije za investicije. Tijekom razdoblja izvršene su nabavke u iznosu od 148 milijuna kuna s osnove dugotrajne materijalne imovine pri čemu je 147 milijuna kuna plaćeno dobavljačima za investicije do 31.12.2022.</t>
    </r>
  </si>
  <si>
    <t>Na sjednici Glavne Skupštine održane 14. travnja 2022. godine, donesena je odluka o povećanju temeljnog kapitala Društva izdavanjem novih dionica ulozima u novcu u ukupnoj vrijednosti od 130 milijuna kuna pri čemu je cjelokupan iznos uplaćen u novcu u 2022. godini. Promjena akumuliranih gubitaka odnosi se na rezultat razdoblja.</t>
  </si>
  <si>
    <r>
      <t>1.</t>
    </r>
    <r>
      <rPr>
        <sz val="7"/>
        <rFont val="Times New Roman"/>
        <family val="1"/>
        <charset val="238"/>
      </rPr>
      <t xml:space="preserve">      </t>
    </r>
    <r>
      <rPr>
        <sz val="9"/>
        <rFont val="Arial"/>
        <family val="2"/>
        <charset val="238"/>
      </rPr>
      <t>Ukupne dugoročne obveze nisu se značajno mijenjale u donosu na prethodnu godinu, a povećanje se odnosi na povećanje odgođene porezne obveze obzirom na storniranje efekta umanjenja vrijednosti zemljišta u sporu, obzirom da je dio sporova okončan i Društvo je ostvarilo prihod od 2.590.471 kuna.</t>
    </r>
  </si>
  <si>
    <r>
      <t>2.</t>
    </r>
    <r>
      <rPr>
        <sz val="7"/>
        <rFont val="Times New Roman"/>
        <family val="1"/>
        <charset val="238"/>
      </rPr>
      <t xml:space="preserve">      </t>
    </r>
    <r>
      <rPr>
        <sz val="9"/>
        <rFont val="Arial"/>
        <family val="2"/>
        <charset val="238"/>
      </rPr>
      <t xml:space="preserve">Ostale dugoročne obveze predstavljaju obveze po najmovima u skladu sa MSFI 16 za nabavljeni automobil putem financijskog leasinga. </t>
    </r>
  </si>
  <si>
    <r>
      <t>3.</t>
    </r>
    <r>
      <rPr>
        <sz val="7"/>
        <rFont val="Times New Roman"/>
        <family val="1"/>
        <charset val="238"/>
      </rPr>
      <t xml:space="preserve">      </t>
    </r>
    <r>
      <rPr>
        <sz val="9"/>
        <rFont val="Arial"/>
        <family val="2"/>
        <charset val="238"/>
      </rPr>
      <t>Obveze prema dobavljačima se uglavnom odnose na privremene situacije izvođača radova te su u porastu zbog značajnijih investicijskih aktivnosti u odnosu na prethodnu godinu. Osim toga na ovoj poziciji je zabilježen rast uslijed primitka predujmova za rezervacije agencija i fizičkih osoba za narednu sezonu te predujmovi na dan 31.12.2022 iznose 420.777 kuna (2021: 47.072 kuna).</t>
    </r>
  </si>
  <si>
    <r>
      <t>4.</t>
    </r>
    <r>
      <rPr>
        <sz val="7"/>
        <rFont val="Times New Roman"/>
        <family val="1"/>
        <charset val="238"/>
      </rPr>
      <t xml:space="preserve">      </t>
    </r>
    <r>
      <rPr>
        <sz val="9"/>
        <rFont val="Arial"/>
        <family val="2"/>
        <charset val="238"/>
      </rPr>
      <t>Obveze prema zaposlenicima, pored plaće za prosinac, uključuju 969.221 kunu ukalkuliranih troškova za neiskorištene dane godišnjeg odmora i ostale naknade te su rasle u odnosu na prethodnu godinu sukladno rastu broja zaposlenih.</t>
    </r>
  </si>
  <si>
    <r>
      <t>1.</t>
    </r>
    <r>
      <rPr>
        <sz val="7"/>
        <rFont val="Times New Roman"/>
        <family val="1"/>
        <charset val="238"/>
      </rPr>
      <t xml:space="preserve">      </t>
    </r>
    <r>
      <rPr>
        <sz val="9"/>
        <rFont val="Arial"/>
        <family val="2"/>
        <charset val="238"/>
      </rPr>
      <t>Rast prihoda od prodaje je ostvaren zbog povećanog broja rezervacija i noćenja što se može pripisati sve atraktivnijoj i kvalitetnijoj ponudi Društva proširenoj sa dodatnim jedinicama Valamar Amicor Green Resorta te blažim posljedicama COVID 19 pandemije. U 2022. godini vidljiv je puni efekt poslovanja hotela Places i Arkada za lipanj dok je u prethodnoj godini hotel Arkada je radio samo polovicu lipnja. Valamar Amicor Green Resort je započeo sa svojim radom tek 15. srpnja 2022. godine. Društvo očekuje još progresivniji rast prihoda u 2023. godini kada će otvaranje dodatnih smještajnih jedinica Amicor Green Resorta značajno doprinijeti poboljšanju rezultata Društva i operativne dobiti te je planirano otvaranje kompleksa zajedno sa drugim objektima tijekom svibnja 2023. godine.</t>
    </r>
  </si>
  <si>
    <r>
      <t>2.</t>
    </r>
    <r>
      <rPr>
        <sz val="7"/>
        <rFont val="Times New Roman"/>
        <family val="1"/>
        <charset val="238"/>
      </rPr>
      <t xml:space="preserve">      </t>
    </r>
    <r>
      <rPr>
        <sz val="9"/>
        <rFont val="Arial"/>
        <family val="2"/>
        <charset val="238"/>
      </rPr>
      <t>Ostali poslovni prihodi uglavnom se odnose na potpore HZZ-a koji su ostvareni u prethodnoj godini. Tijekom 2022. godine nije bilo potpora za COVID mjere, a ostali poslovni prihodi se odnose najvećim dijelom na naplatu otpisanih potraživanja, naplatu šteta i ostalih poticaja za zapošljavanje.</t>
    </r>
  </si>
  <si>
    <r>
      <t>1.</t>
    </r>
    <r>
      <rPr>
        <sz val="7"/>
        <rFont val="Times New Roman"/>
        <family val="1"/>
        <charset val="238"/>
      </rPr>
      <t xml:space="preserve">      </t>
    </r>
    <r>
      <rPr>
        <sz val="9"/>
        <rFont val="Arial"/>
        <family val="2"/>
        <charset val="238"/>
      </rPr>
      <t>Materijalni troškovi su značajno porasli zbog rasta poslovnih aktivnosti odnosno prihoda, ali dijelom i zbog rasta cijene inputa (električna energija, hrana i piće). Cijena energenata značajno je podigla troškove poslovanja te snizila zarade Društva u odnosu na plan. Neovisno o zaradama, politika Društva je minimiziranje potrošnje energije te korištenje energije iz obnovljivih izvora energije.</t>
    </r>
  </si>
  <si>
    <t xml:space="preserve">Također su porasli ostali vanjski troškovi temeljem rasta troškova internet promocije, management naknade te usluga održavanje informatičke opreme uslijed povećanih poslovnih i prodajnih aktivnosti. </t>
  </si>
  <si>
    <r>
      <t>2.</t>
    </r>
    <r>
      <rPr>
        <sz val="7"/>
        <rFont val="Times New Roman"/>
        <family val="1"/>
        <charset val="238"/>
      </rPr>
      <t xml:space="preserve">      </t>
    </r>
    <r>
      <rPr>
        <sz val="9"/>
        <rFont val="Arial"/>
        <family val="2"/>
        <charset val="238"/>
      </rPr>
      <t>Troškovi zaposlenih su također bitno povećani uslijed povećanja broja zaposlenih ali i povećanja naknada zaposlenima kako bi se zadržao kvalitetan kadar kojeg Društvo ima na raspolaganju.</t>
    </r>
  </si>
  <si>
    <r>
      <t>3.</t>
    </r>
    <r>
      <rPr>
        <sz val="7"/>
        <rFont val="Times New Roman"/>
        <family val="1"/>
        <charset val="238"/>
      </rPr>
      <t xml:space="preserve">      </t>
    </r>
    <r>
      <rPr>
        <sz val="9"/>
        <rFont val="Arial"/>
        <family val="2"/>
        <charset val="238"/>
      </rPr>
      <t>Troškovi amortizacije su porasli u skladu sa aktivacijom finaliziranih investicija i očekuje se rast ovog troška u narednim razdobljima iz istog razloga.</t>
    </r>
  </si>
  <si>
    <r>
      <t>4.</t>
    </r>
    <r>
      <rPr>
        <sz val="7"/>
        <rFont val="Times New Roman"/>
        <family val="1"/>
        <charset val="238"/>
      </rPr>
      <t xml:space="preserve">      </t>
    </r>
    <r>
      <rPr>
        <sz val="9"/>
        <rFont val="Arial"/>
        <family val="2"/>
        <charset val="238"/>
      </rPr>
      <t>Porast ostalih troškova se u glavnini ogleda u rastu poslovnih aktivnosti obzirom da ovi troškove rada studenata, ustupljenih radnika te ostalih troškova zaposlenih sa 2.591.125 kuna na 4.252.582 kuna. Najznačajniji troškovi u IV. kvartalu odnosili su se na troškove ukalkuliranih troškova za neiskorištene dane GO u iznosu od 513 tis. kn, božićnica od 204 tis. kn.</t>
    </r>
  </si>
  <si>
    <r>
      <t>5.</t>
    </r>
    <r>
      <rPr>
        <sz val="7"/>
        <rFont val="Times New Roman"/>
        <family val="1"/>
        <charset val="238"/>
      </rPr>
      <t xml:space="preserve">      </t>
    </r>
    <r>
      <rPr>
        <sz val="9"/>
        <rFont val="Arial"/>
        <family val="2"/>
        <charset val="238"/>
      </rPr>
      <t>Ostali poslovni rashodi najvećim dijelom se odnose na otpise dugotrajne imovine koja se ruši za potrebe novih investicija i iznose 774.387 kuna.</t>
    </r>
  </si>
  <si>
    <r>
      <t>I.</t>
    </r>
    <r>
      <rPr>
        <b/>
        <sz val="7"/>
        <rFont val="Times New Roman"/>
        <family val="1"/>
        <charset val="238"/>
      </rPr>
      <t xml:space="preserve">                  </t>
    </r>
    <r>
      <rPr>
        <b/>
        <sz val="9"/>
        <rFont val="Arial"/>
        <family val="2"/>
        <charset val="238"/>
      </rPr>
      <t>OSTALE INFORMACIJE</t>
    </r>
  </si>
  <si>
    <r>
      <t>a)</t>
    </r>
    <r>
      <rPr>
        <sz val="7"/>
        <rFont val="Times New Roman"/>
        <family val="1"/>
        <charset val="238"/>
      </rPr>
      <t xml:space="preserve">      </t>
    </r>
    <r>
      <rPr>
        <sz val="9"/>
        <rFont val="Arial"/>
        <family val="2"/>
        <charset val="238"/>
      </rPr>
      <t xml:space="preserve">informacije gdje je omogućen pristup posljednjim godišnjim financijskim izvještajima, radi razumijevanja informacija objavljenih u bilješkama uz financijske izvještaje sastavljene za izvještajno tromjesečno razdoblje, </t>
    </r>
  </si>
  <si>
    <r>
      <t>b)</t>
    </r>
    <r>
      <rPr>
        <sz val="7"/>
        <rFont val="Times New Roman"/>
        <family val="1"/>
        <charset val="238"/>
      </rPr>
      <t xml:space="preserve">      </t>
    </r>
    <r>
      <rPr>
        <sz val="9"/>
        <rFont val="Arial"/>
        <family val="2"/>
        <charset val="238"/>
      </rPr>
      <t>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r>
  </si>
  <si>
    <r>
      <t>c)</t>
    </r>
    <r>
      <rPr>
        <sz val="7"/>
        <rFont val="Times New Roman"/>
        <family val="1"/>
        <charset val="238"/>
      </rPr>
      <t xml:space="preserve">      </t>
    </r>
    <r>
      <rPr>
        <sz val="9"/>
        <rFont val="Arial"/>
        <family val="2"/>
        <charset val="238"/>
      </rPr>
      <t xml:space="preserve">objašnjenje poslovnih rezultata u slučaju da izdavatelj obavlja djelatnost sezonske prirode (točke 37. i 38. MRS 34 - Financijsko izvještavanje za razdoblja tijekom godine) </t>
    </r>
  </si>
  <si>
    <t xml:space="preserve">Društvo obavlja sezonsku djelatnost i očekuje značajnije prihode u vremenu od 01.05. – 01.10. poslovne godine. </t>
  </si>
  <si>
    <t>Prosječan broj zaposlenih je bio: 133</t>
  </si>
  <si>
    <t>Broj zaposlenih na dan 31.12.2022: 94</t>
  </si>
  <si>
    <t>Odgođena porezna obveza je iskazana u iznosu od 1.307.899 kn te je povećana za 377.458 kuna s osnove priznanja vrijednosti zemljišta u bilanci, a na koja je Društvo temeljem sudskih presuda upisalo svoje vlasništvo tijekom 2022. godine. Efekti odgođene porezne obveze odnose se na privremene razlike s osnove vrednovanja zemljišta.</t>
  </si>
  <si>
    <t>Društvo je vlasnik 100% udjela u društvu Ecopulito d.o.o., Zagreb, Budmanijeva 5, OIB: 06286701582. Stanje bilance društva Ecopulito d.o.o. na dan izvještaja</t>
  </si>
  <si>
    <t xml:space="preserve">Zadržana dobit </t>
  </si>
  <si>
    <t>Tekući rezultat</t>
  </si>
  <si>
    <t>Obveze za zajmove</t>
  </si>
  <si>
    <t>Obveze za zajmove odnose se na pozajmicu sa pripadajućim kamatama koje je Ecopulito d.o.o. primilo od Helios Faros d.d. za potrebe plaćanja poreza na dobit.</t>
  </si>
  <si>
    <t>Odlukom Glavne skupštine od 14. travnja 2022., povećan je temeljni kapital sa iznosa od 235.957.660,00 kuna, za iznos od 130.000.000,00 kuna, izdavanjem novih dionica svaka nominalnog iznosa od 10,00 kuna (13.000.000 dionica), na iznos od 365.957.660,00 kuna. Ukupan iznos uplaćen je u novcu tijekom 2022. godine. Promjena je upisana u sudski registar 14.07.2022 godine.</t>
  </si>
  <si>
    <t>Društvo Ecopulito d.o.o nema zaposlenika</t>
  </si>
  <si>
    <t>Depoziti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</si>
</sst>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11"/>
      <name val="Calibri"/>
      <family val="2"/>
      <charset val="238"/>
    </font>
    <font>
      <b/>
      <sz val="7"/>
      <name val="Times New Roman"/>
      <family val="1"/>
      <charset val="238"/>
    </font>
    <font>
      <sz val="9"/>
      <color rgb="FF000000"/>
      <name val="Arial"/>
      <family val="2"/>
      <charset val="238"/>
    </font>
    <font>
      <b/>
      <sz val="9"/>
      <color rgb="FF000000"/>
      <name val="Arial"/>
      <family val="2"/>
      <charset val="238"/>
    </font>
    <font>
      <sz val="7"/>
      <name val="Times New Roman"/>
      <family val="1"/>
      <charset val="238"/>
    </font>
    <font>
      <b/>
      <i/>
      <sz val="9"/>
      <color rgb="FF000000"/>
      <name val="Arial"/>
      <family val="2"/>
      <charset val="238"/>
    </font>
    <font>
      <sz val="11"/>
      <color rgb="FF000000"/>
      <name val="Calibri"/>
      <family val="2"/>
      <charset val="238"/>
    </font>
    <font>
      <i/>
      <sz val="9"/>
      <color rgb="FF000000"/>
      <name val="Arial"/>
      <family val="2"/>
      <charset val="238"/>
    </font>
    <font>
      <b/>
      <sz val="10"/>
      <color rgb="FFFF0000"/>
      <name val="Arial"/>
      <family val="2"/>
      <charset val="238"/>
    </font>
    <font>
      <i/>
      <sz val="7"/>
      <name val="Times New Roman"/>
      <family val="1"/>
      <charset val="238"/>
    </font>
    <font>
      <b/>
      <sz val="9"/>
      <color rgb="FF000000"/>
      <name val="Century Gothic"/>
      <family val="2"/>
      <charset val="238"/>
    </font>
    <font>
      <b/>
      <sz val="9"/>
      <color rgb="FF000000"/>
      <name val="Calibri"/>
      <family val="2"/>
      <charset val="238"/>
    </font>
    <font>
      <sz val="9"/>
      <color rgb="FF000000"/>
      <name val="Century Gothic"/>
      <family val="2"/>
      <charset val="238"/>
    </font>
    <font>
      <sz val="8"/>
      <name val="Calibri"/>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rgb="FF000000"/>
      </bottom>
      <diagonal/>
    </border>
    <border>
      <left/>
      <right/>
      <top/>
      <bottom style="medium">
        <color indexed="64"/>
      </bottom>
      <diagonal/>
    </border>
    <border>
      <left/>
      <right/>
      <top style="medium">
        <color indexed="64"/>
      </top>
      <bottom style="medium">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cellStyleXfs>
  <cellXfs count="35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8" fillId="0" borderId="42" xfId="0" applyFont="1" applyBorder="1" applyAlignment="1">
      <alignment vertical="center" wrapText="1"/>
    </xf>
    <xf numFmtId="0" fontId="39" fillId="0" borderId="44" xfId="0" applyFont="1" applyBorder="1" applyAlignment="1">
      <alignment horizontal="center" vertical="center" wrapText="1"/>
    </xf>
    <xf numFmtId="0" fontId="36" fillId="0" borderId="0" xfId="0" applyFont="1" applyAlignment="1">
      <alignment vertical="center" wrapText="1"/>
    </xf>
    <xf numFmtId="14" fontId="39" fillId="0" borderId="40" xfId="0" applyNumberFormat="1" applyFont="1" applyBorder="1" applyAlignment="1">
      <alignment horizontal="center" vertical="center" wrapText="1"/>
    </xf>
    <xf numFmtId="0" fontId="39" fillId="0" borderId="40" xfId="0" applyFont="1" applyBorder="1" applyAlignment="1">
      <alignment horizontal="center" vertical="center" wrapText="1"/>
    </xf>
    <xf numFmtId="0" fontId="42" fillId="0" borderId="43" xfId="0" applyFont="1" applyBorder="1" applyAlignment="1">
      <alignment horizontal="center" vertical="center" wrapText="1"/>
    </xf>
    <xf numFmtId="0" fontId="5" fillId="0" borderId="0" xfId="0" applyFont="1" applyAlignment="1">
      <alignment horizontal="justify" vertical="center" wrapText="1"/>
    </xf>
    <xf numFmtId="3" fontId="5" fillId="0" borderId="13" xfId="0" applyNumberFormat="1" applyFont="1" applyBorder="1" applyAlignment="1" applyProtection="1">
      <alignment horizontal="right" vertical="center" shrinkToFit="1"/>
      <protection locked="0"/>
    </xf>
    <xf numFmtId="0" fontId="44"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justify" vertical="center" wrapText="1"/>
    </xf>
    <xf numFmtId="0" fontId="38" fillId="0" borderId="39" xfId="0" applyFont="1" applyBorder="1" applyAlignment="1">
      <alignment vertical="center" wrapText="1"/>
    </xf>
    <xf numFmtId="14" fontId="39" fillId="0" borderId="40" xfId="0" applyNumberFormat="1" applyFont="1" applyBorder="1" applyAlignment="1">
      <alignment horizontal="right" vertical="center" wrapText="1"/>
    </xf>
    <xf numFmtId="10" fontId="38" fillId="0" borderId="43" xfId="0" applyNumberFormat="1" applyFont="1" applyBorder="1" applyAlignment="1">
      <alignment horizontal="right" vertical="center" wrapText="1"/>
    </xf>
    <xf numFmtId="0" fontId="39" fillId="0" borderId="42" xfId="0" applyFont="1" applyBorder="1" applyAlignment="1">
      <alignment vertical="center" wrapText="1"/>
    </xf>
    <xf numFmtId="10" fontId="39" fillId="0" borderId="43" xfId="0" applyNumberFormat="1" applyFont="1" applyBorder="1" applyAlignment="1">
      <alignment horizontal="right" vertical="center" wrapText="1"/>
    </xf>
    <xf numFmtId="0" fontId="5" fillId="0" borderId="0" xfId="0" applyFont="1" applyAlignment="1">
      <alignment vertical="center" wrapText="1"/>
    </xf>
    <xf numFmtId="0" fontId="21" fillId="0" borderId="0" xfId="0" applyFont="1" applyAlignment="1">
      <alignment horizontal="left" vertical="center" wrapText="1"/>
    </xf>
    <xf numFmtId="0" fontId="21" fillId="0" borderId="0" xfId="0" applyFont="1" applyAlignment="1">
      <alignment horizontal="justify" vertical="center" wrapText="1"/>
    </xf>
    <xf numFmtId="0" fontId="46" fillId="0" borderId="46" xfId="0" applyFont="1" applyBorder="1" applyAlignment="1">
      <alignment vertical="center" wrapText="1"/>
    </xf>
    <xf numFmtId="0" fontId="47" fillId="0" borderId="46" xfId="0" applyFont="1" applyBorder="1" applyAlignment="1">
      <alignment vertical="center" wrapText="1"/>
    </xf>
    <xf numFmtId="0" fontId="46" fillId="0" borderId="46" xfId="0" applyFont="1" applyBorder="1" applyAlignment="1">
      <alignment horizontal="center" vertical="center" wrapText="1"/>
    </xf>
    <xf numFmtId="0" fontId="48" fillId="0" borderId="46" xfId="0" applyFont="1" applyBorder="1" applyAlignment="1">
      <alignment vertical="center" wrapText="1"/>
    </xf>
    <xf numFmtId="3" fontId="48" fillId="0" borderId="46" xfId="0" applyNumberFormat="1" applyFont="1" applyBorder="1" applyAlignment="1">
      <alignment horizontal="right" vertical="center" wrapText="1"/>
    </xf>
    <xf numFmtId="9" fontId="48" fillId="0" borderId="46" xfId="0" applyNumberFormat="1" applyFont="1" applyBorder="1" applyAlignment="1">
      <alignment horizontal="right" vertical="center" wrapText="1"/>
    </xf>
    <xf numFmtId="0" fontId="48" fillId="0" borderId="46" xfId="0" applyFont="1" applyBorder="1" applyAlignment="1">
      <alignment horizontal="right" vertical="center" wrapText="1"/>
    </xf>
    <xf numFmtId="0" fontId="48" fillId="0" borderId="0" xfId="0" applyFont="1" applyAlignment="1">
      <alignment vertical="center" wrapText="1"/>
    </xf>
    <xf numFmtId="9" fontId="48" fillId="0" borderId="0" xfId="0" applyNumberFormat="1" applyFont="1" applyAlignment="1">
      <alignment horizontal="right" vertical="center" wrapText="1"/>
    </xf>
    <xf numFmtId="0" fontId="48" fillId="0" borderId="47" xfId="0" applyFont="1" applyBorder="1" applyAlignment="1">
      <alignment vertical="center" wrapText="1"/>
    </xf>
    <xf numFmtId="9" fontId="48" fillId="0" borderId="47" xfId="0" applyNumberFormat="1" applyFont="1" applyBorder="1" applyAlignment="1">
      <alignment horizontal="right" vertical="center" wrapText="1"/>
    </xf>
    <xf numFmtId="0" fontId="49" fillId="0" borderId="0" xfId="0" applyFont="1" applyAlignment="1">
      <alignment vertical="center" wrapText="1"/>
    </xf>
    <xf numFmtId="0" fontId="36" fillId="0" borderId="0" xfId="0" applyFont="1" applyAlignment="1">
      <alignment wrapText="1"/>
    </xf>
    <xf numFmtId="0" fontId="39" fillId="0" borderId="43" xfId="0" applyFont="1" applyBorder="1" applyAlignment="1">
      <alignment vertical="center" wrapText="1"/>
    </xf>
    <xf numFmtId="3" fontId="38" fillId="0" borderId="43" xfId="0" applyNumberFormat="1" applyFont="1" applyBorder="1" applyAlignment="1">
      <alignment horizontal="right" vertical="center" wrapText="1"/>
    </xf>
    <xf numFmtId="9" fontId="38" fillId="0" borderId="43" xfId="0" applyNumberFormat="1" applyFont="1" applyBorder="1" applyAlignment="1">
      <alignment horizontal="center" vertical="center" wrapText="1"/>
    </xf>
    <xf numFmtId="3" fontId="39" fillId="0" borderId="43" xfId="0" applyNumberFormat="1" applyFont="1" applyBorder="1" applyAlignment="1">
      <alignment horizontal="right" vertical="center" wrapText="1"/>
    </xf>
    <xf numFmtId="9" fontId="39" fillId="0" borderId="43" xfId="0" applyNumberFormat="1" applyFont="1" applyBorder="1" applyAlignment="1">
      <alignment horizontal="center" vertical="center" wrapText="1"/>
    </xf>
    <xf numFmtId="0" fontId="39" fillId="0" borderId="43" xfId="0" applyFont="1" applyBorder="1" applyAlignment="1">
      <alignment horizontal="center" vertical="center" wrapText="1"/>
    </xf>
    <xf numFmtId="9" fontId="38" fillId="0" borderId="43" xfId="0" applyNumberFormat="1" applyFont="1" applyBorder="1" applyAlignment="1">
      <alignment horizontal="right" vertical="center" wrapText="1"/>
    </xf>
    <xf numFmtId="9" fontId="39" fillId="0" borderId="43" xfId="0" applyNumberFormat="1" applyFont="1" applyBorder="1" applyAlignment="1">
      <alignment horizontal="right" vertical="center" wrapText="1"/>
    </xf>
    <xf numFmtId="0" fontId="35" fillId="0" borderId="0" xfId="6" applyAlignment="1">
      <alignment horizontal="justify" vertical="center" wrapText="1"/>
    </xf>
    <xf numFmtId="0" fontId="21" fillId="0" borderId="0" xfId="0" applyFont="1" applyAlignment="1">
      <alignment vertical="center" wrapText="1"/>
    </xf>
    <xf numFmtId="0" fontId="21" fillId="0" borderId="0" xfId="0" applyFont="1" applyAlignment="1">
      <alignment horizontal="right" vertical="center" wrapText="1"/>
    </xf>
    <xf numFmtId="0" fontId="43" fillId="0" borderId="39" xfId="0" applyFont="1" applyBorder="1" applyAlignment="1">
      <alignment vertical="center" wrapText="1"/>
    </xf>
    <xf numFmtId="3" fontId="43" fillId="0" borderId="40" xfId="0" applyNumberFormat="1" applyFont="1" applyBorder="1" applyAlignment="1">
      <alignment horizontal="right" vertical="center" wrapText="1"/>
    </xf>
    <xf numFmtId="0" fontId="43" fillId="0" borderId="42" xfId="0" applyFont="1" applyBorder="1" applyAlignment="1">
      <alignment vertical="center" wrapText="1"/>
    </xf>
    <xf numFmtId="3" fontId="43" fillId="0" borderId="43" xfId="0" applyNumberFormat="1" applyFont="1" applyBorder="1" applyAlignment="1">
      <alignment horizontal="right" vertical="center" wrapText="1"/>
    </xf>
    <xf numFmtId="0" fontId="41" fillId="16" borderId="42" xfId="0" applyFont="1" applyFill="1" applyBorder="1" applyAlignment="1">
      <alignment vertical="center" wrapText="1"/>
    </xf>
    <xf numFmtId="3" fontId="41" fillId="16" borderId="43" xfId="0" applyNumberFormat="1" applyFont="1" applyFill="1" applyBorder="1" applyAlignment="1">
      <alignment horizontal="right" vertical="center" wrapText="1"/>
    </xf>
    <xf numFmtId="3" fontId="0" fillId="0" borderId="0" xfId="0" applyNumberFormat="1" applyAlignment="1">
      <alignment wrapText="1"/>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39" fillId="0" borderId="41" xfId="0" applyFont="1" applyBorder="1" applyAlignment="1">
      <alignment horizontal="center" vertical="center" wrapText="1"/>
    </xf>
    <xf numFmtId="0" fontId="39" fillId="0" borderId="45" xfId="0" applyFont="1" applyBorder="1" applyAlignment="1">
      <alignment horizontal="center" vertical="center" wrapText="1"/>
    </xf>
    <xf numFmtId="0" fontId="39" fillId="0" borderId="41" xfId="0" applyFont="1" applyBorder="1" applyAlignment="1">
      <alignment vertical="center" wrapText="1"/>
    </xf>
    <xf numFmtId="0" fontId="39" fillId="0" borderId="45" xfId="0" applyFont="1" applyBorder="1" applyAlignment="1">
      <alignment vertical="center" wrapText="1"/>
    </xf>
    <xf numFmtId="0" fontId="38" fillId="0" borderId="41" xfId="0" applyFont="1" applyBorder="1" applyAlignment="1">
      <alignment vertical="center" wrapText="1"/>
    </xf>
    <xf numFmtId="0" fontId="38" fillId="0" borderId="45" xfId="0" applyFont="1" applyBorder="1" applyAlignment="1">
      <alignment vertical="center" wrapText="1"/>
    </xf>
    <xf numFmtId="14" fontId="39" fillId="0" borderId="41" xfId="0" applyNumberFormat="1" applyFont="1" applyBorder="1" applyAlignment="1">
      <alignment horizontal="center" vertical="center" wrapText="1"/>
    </xf>
    <xf numFmtId="14" fontId="39" fillId="0" borderId="45" xfId="0" applyNumberFormat="1" applyFont="1" applyBorder="1" applyAlignment="1">
      <alignment horizontal="center" vertical="center" wrapText="1"/>
    </xf>
  </cellXfs>
  <cellStyles count="7">
    <cellStyle name="Hiperveza" xfId="6" builtinId="8"/>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ario\OneDrive\Dokumenti\KLIJENTI\HELIOS%20FAROS\Financijski%20izvje&#353;taji\2022\Q4\Leads%20Helios%20Faros%202022_31.12.2022.xlsx" TargetMode="External"/><Relationship Id="rId1" Type="http://schemas.openxmlformats.org/officeDocument/2006/relationships/externalLinkPath" Target="Leads%20Helios%20Faros%202022_31.12.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ćenja "/>
      <sheetName val="GFI_Izvješće poslovodstva"/>
      <sheetName val="GFI BS"/>
      <sheetName val="GFI PL"/>
      <sheetName val="GFI NT"/>
      <sheetName val="NT - konsolidirani"/>
      <sheetName val="NT - nekonsolidirani"/>
      <sheetName val="Izvješće poslovodstva FS"/>
      <sheetName val="FACE BS"/>
      <sheetName val="FACE PL"/>
      <sheetName val="CASH FLOW"/>
      <sheetName val="SOCIE"/>
      <sheetName val="Prepravci"/>
      <sheetName val="Kons. adjustment"/>
      <sheetName val="Nota 5 Revenue"/>
      <sheetName val="ECOP 31.12.2022"/>
      <sheetName val="PPE schedule"/>
      <sheetName val="Creditors"/>
      <sheetName val="TAX"/>
      <sheetName val="Nota 3 Fin risk management"/>
      <sheetName val="Related party transactions"/>
      <sheetName val="EPS"/>
      <sheetName val="HEFA 31.12.2022"/>
      <sheetName val="List1"/>
      <sheetName val="USALI mapping"/>
      <sheetName val="USALI Pivot"/>
      <sheetName val="Notes"/>
      <sheetName val="Base"/>
      <sheetName val="Ecopulito goodwill"/>
      <sheetName val="BS v2"/>
      <sheetName val="Sheet1"/>
      <sheetName val="PL v1"/>
      <sheetName val="BB 31.12.2020 v4"/>
      <sheetName val="BB 31.12.2020 v3"/>
      <sheetName val="BB 31.12.2020 v2"/>
      <sheetName val="BB 31.12.2020 v1"/>
      <sheetName val="Sheet7"/>
      <sheetName val="2022&gt;"/>
      <sheetName val="2021&gt;&gt;"/>
      <sheetName val="HEFA 31.12.2021"/>
      <sheetName val="ECOP 31.12.2021"/>
      <sheetName val="TAX journal entries separate "/>
      <sheetName val="Sheet4"/>
      <sheetName val="Materiality"/>
      <sheetName val="Provjera KPMG leads vs BB 2019"/>
      <sheetName val="NEW BB 31.12.2019"/>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heliosfaros.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D29" sqref="D29"/>
    </sheetView>
  </sheetViews>
  <sheetFormatPr defaultColWidth="9.109375" defaultRowHeight="14.4" x14ac:dyDescent="0.3"/>
  <cols>
    <col min="1" max="8" width="9.109375" style="44"/>
    <col min="9" max="9" width="15.33203125" style="44" customWidth="1"/>
    <col min="10" max="10" width="9.109375" style="44"/>
    <col min="11" max="13" width="9.109375" style="50"/>
    <col min="14" max="14" width="9.109375" style="91"/>
    <col min="15" max="20" width="9.109375" style="50"/>
    <col min="21" max="16384" width="9.109375" style="44"/>
  </cols>
  <sheetData>
    <row r="1" spans="1:20" ht="15.6" x14ac:dyDescent="0.3">
      <c r="A1" s="221" t="s">
        <v>308</v>
      </c>
      <c r="B1" s="222"/>
      <c r="C1" s="222"/>
      <c r="D1" s="42"/>
      <c r="E1" s="42"/>
      <c r="F1" s="42"/>
      <c r="G1" s="42"/>
      <c r="H1" s="42"/>
      <c r="I1" s="42"/>
      <c r="J1" s="43"/>
    </row>
    <row r="2" spans="1:20" ht="14.4" customHeight="1" x14ac:dyDescent="0.3">
      <c r="A2" s="223" t="s">
        <v>324</v>
      </c>
      <c r="B2" s="224"/>
      <c r="C2" s="224"/>
      <c r="D2" s="224"/>
      <c r="E2" s="224"/>
      <c r="F2" s="224"/>
      <c r="G2" s="224"/>
      <c r="H2" s="224"/>
      <c r="I2" s="224"/>
      <c r="J2" s="225"/>
      <c r="N2" s="91">
        <v>1</v>
      </c>
    </row>
    <row r="3" spans="1:20" x14ac:dyDescent="0.3">
      <c r="A3" s="45"/>
      <c r="B3" s="46"/>
      <c r="C3" s="46"/>
      <c r="D3" s="46"/>
      <c r="E3" s="46"/>
      <c r="F3" s="46"/>
      <c r="G3" s="46"/>
      <c r="H3" s="46"/>
      <c r="I3" s="46"/>
      <c r="J3" s="47"/>
      <c r="N3" s="91">
        <v>2</v>
      </c>
    </row>
    <row r="4" spans="1:20" ht="33.6" customHeight="1" x14ac:dyDescent="0.3">
      <c r="A4" s="226" t="s">
        <v>309</v>
      </c>
      <c r="B4" s="227"/>
      <c r="C4" s="227"/>
      <c r="D4" s="227"/>
      <c r="E4" s="228">
        <v>44562</v>
      </c>
      <c r="F4" s="229"/>
      <c r="G4" s="48" t="s">
        <v>0</v>
      </c>
      <c r="H4" s="228">
        <v>44926</v>
      </c>
      <c r="I4" s="229"/>
      <c r="J4" s="49"/>
      <c r="N4" s="91">
        <v>3</v>
      </c>
    </row>
    <row r="5" spans="1:20" s="50" customFormat="1" ht="10.199999999999999" customHeight="1" x14ac:dyDescent="0.3">
      <c r="A5" s="230"/>
      <c r="B5" s="231"/>
      <c r="C5" s="231"/>
      <c r="D5" s="231"/>
      <c r="E5" s="231"/>
      <c r="F5" s="231"/>
      <c r="G5" s="231"/>
      <c r="H5" s="231"/>
      <c r="I5" s="231"/>
      <c r="J5" s="232"/>
      <c r="N5" s="91">
        <v>4</v>
      </c>
    </row>
    <row r="6" spans="1:20" ht="20.399999999999999" customHeight="1" x14ac:dyDescent="0.3">
      <c r="A6" s="51"/>
      <c r="B6" s="52" t="s">
        <v>329</v>
      </c>
      <c r="C6" s="53"/>
      <c r="D6" s="53"/>
      <c r="E6" s="59">
        <v>2022</v>
      </c>
      <c r="F6" s="54"/>
      <c r="G6" s="48"/>
      <c r="H6" s="54"/>
      <c r="I6" s="55"/>
      <c r="J6" s="56"/>
    </row>
    <row r="7" spans="1:20" s="58" customFormat="1" ht="10.95" customHeight="1" x14ac:dyDescent="0.3">
      <c r="A7" s="51"/>
      <c r="B7" s="53"/>
      <c r="C7" s="53"/>
      <c r="D7" s="53"/>
      <c r="E7" s="57"/>
      <c r="F7" s="57"/>
      <c r="G7" s="48"/>
      <c r="H7" s="54"/>
      <c r="I7" s="55"/>
      <c r="J7" s="56"/>
      <c r="K7" s="92"/>
      <c r="L7" s="92"/>
      <c r="M7" s="92"/>
      <c r="N7" s="93"/>
      <c r="O7" s="92"/>
      <c r="P7" s="92"/>
      <c r="Q7" s="92"/>
      <c r="R7" s="92"/>
      <c r="S7" s="92"/>
      <c r="T7" s="92"/>
    </row>
    <row r="8" spans="1:20" ht="20.399999999999999" customHeight="1" x14ac:dyDescent="0.3">
      <c r="A8" s="51"/>
      <c r="B8" s="52" t="s">
        <v>330</v>
      </c>
      <c r="C8" s="53"/>
      <c r="D8" s="53"/>
      <c r="E8" s="59">
        <v>4</v>
      </c>
      <c r="F8" s="54"/>
      <c r="G8" s="48"/>
      <c r="H8" s="54"/>
      <c r="I8" s="55"/>
      <c r="J8" s="56"/>
    </row>
    <row r="9" spans="1:20" s="58" customFormat="1" ht="10.95" customHeight="1" x14ac:dyDescent="0.3">
      <c r="A9" s="51"/>
      <c r="B9" s="53"/>
      <c r="C9" s="53"/>
      <c r="D9" s="53"/>
      <c r="E9" s="57"/>
      <c r="F9" s="57"/>
      <c r="G9" s="48"/>
      <c r="H9" s="57"/>
      <c r="I9" s="60"/>
      <c r="J9" s="56"/>
      <c r="K9" s="92"/>
      <c r="L9" s="92"/>
      <c r="M9" s="92"/>
      <c r="N9" s="93"/>
      <c r="O9" s="92"/>
      <c r="P9" s="92"/>
      <c r="Q9" s="92"/>
      <c r="R9" s="92"/>
      <c r="S9" s="92"/>
      <c r="T9" s="92"/>
    </row>
    <row r="10" spans="1:20" ht="37.950000000000003" customHeight="1" x14ac:dyDescent="0.3">
      <c r="A10" s="217" t="s">
        <v>331</v>
      </c>
      <c r="B10" s="218"/>
      <c r="C10" s="218"/>
      <c r="D10" s="218"/>
      <c r="E10" s="218"/>
      <c r="F10" s="218"/>
      <c r="G10" s="218"/>
      <c r="H10" s="218"/>
      <c r="I10" s="218"/>
      <c r="J10" s="61"/>
    </row>
    <row r="11" spans="1:20" ht="24.6" customHeight="1" x14ac:dyDescent="0.3">
      <c r="A11" s="205" t="s">
        <v>310</v>
      </c>
      <c r="B11" s="219"/>
      <c r="C11" s="211" t="s">
        <v>447</v>
      </c>
      <c r="D11" s="212"/>
      <c r="E11" s="62"/>
      <c r="F11" s="177" t="s">
        <v>332</v>
      </c>
      <c r="G11" s="215"/>
      <c r="H11" s="193" t="s">
        <v>448</v>
      </c>
      <c r="I11" s="194"/>
      <c r="J11" s="63"/>
    </row>
    <row r="12" spans="1:20" ht="14.4" customHeight="1" x14ac:dyDescent="0.3">
      <c r="A12" s="64"/>
      <c r="B12" s="65"/>
      <c r="C12" s="65"/>
      <c r="D12" s="65"/>
      <c r="E12" s="220"/>
      <c r="F12" s="220"/>
      <c r="G12" s="220"/>
      <c r="H12" s="220"/>
      <c r="I12" s="66"/>
      <c r="J12" s="63"/>
    </row>
    <row r="13" spans="1:20" ht="21" customHeight="1" x14ac:dyDescent="0.3">
      <c r="A13" s="176" t="s">
        <v>325</v>
      </c>
      <c r="B13" s="215"/>
      <c r="C13" s="211" t="s">
        <v>449</v>
      </c>
      <c r="D13" s="212"/>
      <c r="E13" s="233"/>
      <c r="F13" s="220"/>
      <c r="G13" s="220"/>
      <c r="H13" s="220"/>
      <c r="I13" s="66"/>
      <c r="J13" s="63"/>
    </row>
    <row r="14" spans="1:20" ht="10.95" customHeight="1" x14ac:dyDescent="0.3">
      <c r="A14" s="62"/>
      <c r="B14" s="66"/>
      <c r="C14" s="65"/>
      <c r="D14" s="65"/>
      <c r="E14" s="183"/>
      <c r="F14" s="183"/>
      <c r="G14" s="183"/>
      <c r="H14" s="183"/>
      <c r="I14" s="65"/>
      <c r="J14" s="67"/>
    </row>
    <row r="15" spans="1:20" ht="22.95" customHeight="1" x14ac:dyDescent="0.3">
      <c r="A15" s="176" t="s">
        <v>311</v>
      </c>
      <c r="B15" s="215"/>
      <c r="C15" s="211" t="s">
        <v>450</v>
      </c>
      <c r="D15" s="212"/>
      <c r="E15" s="216"/>
      <c r="F15" s="207"/>
      <c r="G15" s="68" t="s">
        <v>333</v>
      </c>
      <c r="H15" s="193" t="s">
        <v>451</v>
      </c>
      <c r="I15" s="194"/>
      <c r="J15" s="69"/>
    </row>
    <row r="16" spans="1:20" ht="10.95" customHeight="1" x14ac:dyDescent="0.3">
      <c r="A16" s="62"/>
      <c r="B16" s="66"/>
      <c r="C16" s="65"/>
      <c r="D16" s="65"/>
      <c r="E16" s="183"/>
      <c r="F16" s="183"/>
      <c r="G16" s="183"/>
      <c r="H16" s="183"/>
      <c r="I16" s="65"/>
      <c r="J16" s="67"/>
    </row>
    <row r="17" spans="1:10" ht="22.95" customHeight="1" x14ac:dyDescent="0.3">
      <c r="A17" s="70"/>
      <c r="B17" s="68" t="s">
        <v>334</v>
      </c>
      <c r="C17" s="211" t="s">
        <v>452</v>
      </c>
      <c r="D17" s="212"/>
      <c r="E17" s="71"/>
      <c r="F17" s="71"/>
      <c r="G17" s="71"/>
      <c r="H17" s="71"/>
      <c r="I17" s="71"/>
      <c r="J17" s="69"/>
    </row>
    <row r="18" spans="1:10" x14ac:dyDescent="0.3">
      <c r="A18" s="213"/>
      <c r="B18" s="214"/>
      <c r="C18" s="183"/>
      <c r="D18" s="183"/>
      <c r="E18" s="183"/>
      <c r="F18" s="183"/>
      <c r="G18" s="183"/>
      <c r="H18" s="183"/>
      <c r="I18" s="65"/>
      <c r="J18" s="67"/>
    </row>
    <row r="19" spans="1:10" x14ac:dyDescent="0.3">
      <c r="A19" s="205" t="s">
        <v>312</v>
      </c>
      <c r="B19" s="206"/>
      <c r="C19" s="184" t="s">
        <v>453</v>
      </c>
      <c r="D19" s="185"/>
      <c r="E19" s="185"/>
      <c r="F19" s="185"/>
      <c r="G19" s="185"/>
      <c r="H19" s="185"/>
      <c r="I19" s="185"/>
      <c r="J19" s="186"/>
    </row>
    <row r="20" spans="1:10" x14ac:dyDescent="0.3">
      <c r="A20" s="64"/>
      <c r="B20" s="65"/>
      <c r="C20" s="72"/>
      <c r="D20" s="65"/>
      <c r="E20" s="183"/>
      <c r="F20" s="183"/>
      <c r="G20" s="183"/>
      <c r="H20" s="183"/>
      <c r="I20" s="65"/>
      <c r="J20" s="67"/>
    </row>
    <row r="21" spans="1:10" x14ac:dyDescent="0.3">
      <c r="A21" s="205" t="s">
        <v>313</v>
      </c>
      <c r="B21" s="206"/>
      <c r="C21" s="193">
        <v>21460</v>
      </c>
      <c r="D21" s="194"/>
      <c r="E21" s="183"/>
      <c r="F21" s="183"/>
      <c r="G21" s="184" t="s">
        <v>454</v>
      </c>
      <c r="H21" s="185"/>
      <c r="I21" s="185"/>
      <c r="J21" s="186"/>
    </row>
    <row r="22" spans="1:10" x14ac:dyDescent="0.3">
      <c r="A22" s="64"/>
      <c r="B22" s="65"/>
      <c r="C22" s="65"/>
      <c r="D22" s="65"/>
      <c r="E22" s="183"/>
      <c r="F22" s="183"/>
      <c r="G22" s="183"/>
      <c r="H22" s="183"/>
      <c r="I22" s="65"/>
      <c r="J22" s="67"/>
    </row>
    <row r="23" spans="1:10" x14ac:dyDescent="0.3">
      <c r="A23" s="205" t="s">
        <v>314</v>
      </c>
      <c r="B23" s="206"/>
      <c r="C23" s="184" t="s">
        <v>455</v>
      </c>
      <c r="D23" s="185"/>
      <c r="E23" s="185"/>
      <c r="F23" s="185"/>
      <c r="G23" s="185"/>
      <c r="H23" s="185"/>
      <c r="I23" s="185"/>
      <c r="J23" s="186"/>
    </row>
    <row r="24" spans="1:10" x14ac:dyDescent="0.3">
      <c r="A24" s="64"/>
      <c r="B24" s="65"/>
      <c r="C24" s="65"/>
      <c r="D24" s="65"/>
      <c r="E24" s="183"/>
      <c r="F24" s="183"/>
      <c r="G24" s="183"/>
      <c r="H24" s="183"/>
      <c r="I24" s="65"/>
      <c r="J24" s="67"/>
    </row>
    <row r="25" spans="1:10" x14ac:dyDescent="0.3">
      <c r="A25" s="205" t="s">
        <v>315</v>
      </c>
      <c r="B25" s="206"/>
      <c r="C25" s="208" t="s">
        <v>456</v>
      </c>
      <c r="D25" s="209"/>
      <c r="E25" s="209"/>
      <c r="F25" s="209"/>
      <c r="G25" s="209"/>
      <c r="H25" s="209"/>
      <c r="I25" s="209"/>
      <c r="J25" s="210"/>
    </row>
    <row r="26" spans="1:10" x14ac:dyDescent="0.3">
      <c r="A26" s="64"/>
      <c r="B26" s="65"/>
      <c r="C26" s="72"/>
      <c r="D26" s="65"/>
      <c r="E26" s="183"/>
      <c r="F26" s="183"/>
      <c r="G26" s="183"/>
      <c r="H26" s="183"/>
      <c r="I26" s="65"/>
      <c r="J26" s="67"/>
    </row>
    <row r="27" spans="1:10" x14ac:dyDescent="0.3">
      <c r="A27" s="205" t="s">
        <v>316</v>
      </c>
      <c r="B27" s="206"/>
      <c r="C27" s="208" t="s">
        <v>457</v>
      </c>
      <c r="D27" s="209"/>
      <c r="E27" s="209"/>
      <c r="F27" s="209"/>
      <c r="G27" s="209"/>
      <c r="H27" s="209"/>
      <c r="I27" s="209"/>
      <c r="J27" s="210"/>
    </row>
    <row r="28" spans="1:10" ht="13.95" customHeight="1" x14ac:dyDescent="0.3">
      <c r="A28" s="64"/>
      <c r="B28" s="65"/>
      <c r="C28" s="72"/>
      <c r="D28" s="65"/>
      <c r="E28" s="183"/>
      <c r="F28" s="183"/>
      <c r="G28" s="183"/>
      <c r="H28" s="183"/>
      <c r="I28" s="65"/>
      <c r="J28" s="67"/>
    </row>
    <row r="29" spans="1:10" ht="22.95" customHeight="1" x14ac:dyDescent="0.3">
      <c r="A29" s="176" t="s">
        <v>326</v>
      </c>
      <c r="B29" s="206"/>
      <c r="C29" s="73">
        <v>94</v>
      </c>
      <c r="D29" s="74"/>
      <c r="E29" s="187"/>
      <c r="F29" s="187"/>
      <c r="G29" s="187"/>
      <c r="H29" s="187"/>
      <c r="I29" s="75"/>
      <c r="J29" s="76"/>
    </row>
    <row r="30" spans="1:10" x14ac:dyDescent="0.3">
      <c r="A30" s="64"/>
      <c r="B30" s="65"/>
      <c r="C30" s="65"/>
      <c r="D30" s="65"/>
      <c r="E30" s="183"/>
      <c r="F30" s="183"/>
      <c r="G30" s="183"/>
      <c r="H30" s="183"/>
      <c r="I30" s="75"/>
      <c r="J30" s="76"/>
    </row>
    <row r="31" spans="1:10" x14ac:dyDescent="0.3">
      <c r="A31" s="205" t="s">
        <v>317</v>
      </c>
      <c r="B31" s="206"/>
      <c r="C31" s="88" t="s">
        <v>337</v>
      </c>
      <c r="D31" s="204" t="s">
        <v>335</v>
      </c>
      <c r="E31" s="191"/>
      <c r="F31" s="191"/>
      <c r="G31" s="191"/>
      <c r="H31" s="65"/>
      <c r="I31" s="77" t="s">
        <v>336</v>
      </c>
      <c r="J31" s="78" t="s">
        <v>337</v>
      </c>
    </row>
    <row r="32" spans="1:10" x14ac:dyDescent="0.3">
      <c r="A32" s="205"/>
      <c r="B32" s="206"/>
      <c r="C32" s="79"/>
      <c r="D32" s="48"/>
      <c r="E32" s="207"/>
      <c r="F32" s="207"/>
      <c r="G32" s="207"/>
      <c r="H32" s="207"/>
      <c r="I32" s="75"/>
      <c r="J32" s="76"/>
    </row>
    <row r="33" spans="1:10" x14ac:dyDescent="0.3">
      <c r="A33" s="205" t="s">
        <v>327</v>
      </c>
      <c r="B33" s="206"/>
      <c r="C33" s="73" t="s">
        <v>339</v>
      </c>
      <c r="D33" s="204" t="s">
        <v>338</v>
      </c>
      <c r="E33" s="191"/>
      <c r="F33" s="191"/>
      <c r="G33" s="191"/>
      <c r="H33" s="71"/>
      <c r="I33" s="77" t="s">
        <v>339</v>
      </c>
      <c r="J33" s="78" t="s">
        <v>340</v>
      </c>
    </row>
    <row r="34" spans="1:10" x14ac:dyDescent="0.3">
      <c r="A34" s="64"/>
      <c r="B34" s="65"/>
      <c r="C34" s="65"/>
      <c r="D34" s="65"/>
      <c r="E34" s="183"/>
      <c r="F34" s="183"/>
      <c r="G34" s="183"/>
      <c r="H34" s="183"/>
      <c r="I34" s="65"/>
      <c r="J34" s="67"/>
    </row>
    <row r="35" spans="1:10" x14ac:dyDescent="0.3">
      <c r="A35" s="204" t="s">
        <v>328</v>
      </c>
      <c r="B35" s="191"/>
      <c r="C35" s="191"/>
      <c r="D35" s="191"/>
      <c r="E35" s="191" t="s">
        <v>318</v>
      </c>
      <c r="F35" s="191"/>
      <c r="G35" s="191"/>
      <c r="H35" s="191"/>
      <c r="I35" s="191"/>
      <c r="J35" s="80" t="s">
        <v>319</v>
      </c>
    </row>
    <row r="36" spans="1:10" x14ac:dyDescent="0.3">
      <c r="A36" s="64"/>
      <c r="B36" s="65"/>
      <c r="C36" s="65"/>
      <c r="D36" s="65"/>
      <c r="E36" s="183"/>
      <c r="F36" s="183"/>
      <c r="G36" s="183"/>
      <c r="H36" s="183"/>
      <c r="I36" s="65"/>
      <c r="J36" s="76"/>
    </row>
    <row r="37" spans="1:10" x14ac:dyDescent="0.3">
      <c r="A37" s="199" t="s">
        <v>503</v>
      </c>
      <c r="B37" s="200"/>
      <c r="C37" s="200"/>
      <c r="D37" s="200"/>
      <c r="E37" s="199" t="s">
        <v>504</v>
      </c>
      <c r="F37" s="200"/>
      <c r="G37" s="200"/>
      <c r="H37" s="200"/>
      <c r="I37" s="201"/>
      <c r="J37" s="81">
        <v>2710455</v>
      </c>
    </row>
    <row r="38" spans="1:10" x14ac:dyDescent="0.3">
      <c r="A38" s="64"/>
      <c r="B38" s="65"/>
      <c r="C38" s="72"/>
      <c r="D38" s="203"/>
      <c r="E38" s="203"/>
      <c r="F38" s="203"/>
      <c r="G38" s="203"/>
      <c r="H38" s="203"/>
      <c r="I38" s="203"/>
      <c r="J38" s="67"/>
    </row>
    <row r="39" spans="1:10" x14ac:dyDescent="0.3">
      <c r="A39" s="199"/>
      <c r="B39" s="200"/>
      <c r="C39" s="200"/>
      <c r="D39" s="201"/>
      <c r="E39" s="199"/>
      <c r="F39" s="200"/>
      <c r="G39" s="200"/>
      <c r="H39" s="200"/>
      <c r="I39" s="201"/>
      <c r="J39" s="73"/>
    </row>
    <row r="40" spans="1:10" x14ac:dyDescent="0.3">
      <c r="A40" s="64"/>
      <c r="B40" s="65"/>
      <c r="C40" s="72"/>
      <c r="D40" s="82"/>
      <c r="E40" s="203"/>
      <c r="F40" s="203"/>
      <c r="G40" s="203"/>
      <c r="H40" s="203"/>
      <c r="I40" s="66"/>
      <c r="J40" s="67"/>
    </row>
    <row r="41" spans="1:10" x14ac:dyDescent="0.3">
      <c r="A41" s="199"/>
      <c r="B41" s="200"/>
      <c r="C41" s="200"/>
      <c r="D41" s="201"/>
      <c r="E41" s="199"/>
      <c r="F41" s="200"/>
      <c r="G41" s="200"/>
      <c r="H41" s="200"/>
      <c r="I41" s="201"/>
      <c r="J41" s="73"/>
    </row>
    <row r="42" spans="1:10" x14ac:dyDescent="0.3">
      <c r="A42" s="64"/>
      <c r="B42" s="65"/>
      <c r="C42" s="72"/>
      <c r="D42" s="82"/>
      <c r="E42" s="203"/>
      <c r="F42" s="203"/>
      <c r="G42" s="203"/>
      <c r="H42" s="203"/>
      <c r="I42" s="66"/>
      <c r="J42" s="67"/>
    </row>
    <row r="43" spans="1:10" x14ac:dyDescent="0.3">
      <c r="A43" s="199"/>
      <c r="B43" s="200"/>
      <c r="C43" s="200"/>
      <c r="D43" s="201"/>
      <c r="E43" s="199"/>
      <c r="F43" s="200"/>
      <c r="G43" s="200"/>
      <c r="H43" s="200"/>
      <c r="I43" s="201"/>
      <c r="J43" s="73"/>
    </row>
    <row r="44" spans="1:10" x14ac:dyDescent="0.3">
      <c r="A44" s="83"/>
      <c r="B44" s="72"/>
      <c r="C44" s="197"/>
      <c r="D44" s="197"/>
      <c r="E44" s="183"/>
      <c r="F44" s="183"/>
      <c r="G44" s="197"/>
      <c r="H44" s="197"/>
      <c r="I44" s="197"/>
      <c r="J44" s="67"/>
    </row>
    <row r="45" spans="1:10" x14ac:dyDescent="0.3">
      <c r="A45" s="199"/>
      <c r="B45" s="200"/>
      <c r="C45" s="200"/>
      <c r="D45" s="201"/>
      <c r="E45" s="199"/>
      <c r="F45" s="200"/>
      <c r="G45" s="200"/>
      <c r="H45" s="200"/>
      <c r="I45" s="201"/>
      <c r="J45" s="73"/>
    </row>
    <row r="46" spans="1:10" x14ac:dyDescent="0.3">
      <c r="A46" s="83"/>
      <c r="B46" s="72"/>
      <c r="C46" s="72"/>
      <c r="D46" s="65"/>
      <c r="E46" s="202"/>
      <c r="F46" s="202"/>
      <c r="G46" s="197"/>
      <c r="H46" s="197"/>
      <c r="I46" s="65"/>
      <c r="J46" s="67"/>
    </row>
    <row r="47" spans="1:10" x14ac:dyDescent="0.3">
      <c r="A47" s="199"/>
      <c r="B47" s="200"/>
      <c r="C47" s="200"/>
      <c r="D47" s="201"/>
      <c r="E47" s="199"/>
      <c r="F47" s="200"/>
      <c r="G47" s="200"/>
      <c r="H47" s="200"/>
      <c r="I47" s="201"/>
      <c r="J47" s="73"/>
    </row>
    <row r="48" spans="1:10" x14ac:dyDescent="0.3">
      <c r="A48" s="83"/>
      <c r="B48" s="72"/>
      <c r="C48" s="72"/>
      <c r="D48" s="65"/>
      <c r="E48" s="183"/>
      <c r="F48" s="183"/>
      <c r="G48" s="197"/>
      <c r="H48" s="197"/>
      <c r="I48" s="65"/>
      <c r="J48" s="84" t="s">
        <v>341</v>
      </c>
    </row>
    <row r="49" spans="1:10" x14ac:dyDescent="0.3">
      <c r="A49" s="83"/>
      <c r="B49" s="72"/>
      <c r="C49" s="72"/>
      <c r="D49" s="65"/>
      <c r="E49" s="183"/>
      <c r="F49" s="183"/>
      <c r="G49" s="197"/>
      <c r="H49" s="197"/>
      <c r="I49" s="65"/>
      <c r="J49" s="84" t="s">
        <v>342</v>
      </c>
    </row>
    <row r="50" spans="1:10" ht="14.4" customHeight="1" x14ac:dyDescent="0.3">
      <c r="A50" s="176" t="s">
        <v>320</v>
      </c>
      <c r="B50" s="177"/>
      <c r="C50" s="193" t="s">
        <v>341</v>
      </c>
      <c r="D50" s="194"/>
      <c r="E50" s="195" t="s">
        <v>343</v>
      </c>
      <c r="F50" s="196"/>
      <c r="G50" s="184" t="s">
        <v>564</v>
      </c>
      <c r="H50" s="185"/>
      <c r="I50" s="185"/>
      <c r="J50" s="186"/>
    </row>
    <row r="51" spans="1:10" x14ac:dyDescent="0.3">
      <c r="A51" s="83"/>
      <c r="B51" s="72"/>
      <c r="C51" s="197"/>
      <c r="D51" s="197"/>
      <c r="E51" s="183"/>
      <c r="F51" s="183"/>
      <c r="G51" s="198" t="s">
        <v>344</v>
      </c>
      <c r="H51" s="198"/>
      <c r="I51" s="198"/>
      <c r="J51" s="56"/>
    </row>
    <row r="52" spans="1:10" ht="13.95" customHeight="1" x14ac:dyDescent="0.3">
      <c r="A52" s="176" t="s">
        <v>321</v>
      </c>
      <c r="B52" s="177"/>
      <c r="C52" s="184" t="s">
        <v>507</v>
      </c>
      <c r="D52" s="185"/>
      <c r="E52" s="185"/>
      <c r="F52" s="185"/>
      <c r="G52" s="185"/>
      <c r="H52" s="185"/>
      <c r="I52" s="185"/>
      <c r="J52" s="186"/>
    </row>
    <row r="53" spans="1:10" x14ac:dyDescent="0.3">
      <c r="A53" s="64"/>
      <c r="B53" s="65"/>
      <c r="C53" s="187" t="s">
        <v>322</v>
      </c>
      <c r="D53" s="187"/>
      <c r="E53" s="187"/>
      <c r="F53" s="187"/>
      <c r="G53" s="187"/>
      <c r="H53" s="187"/>
      <c r="I53" s="187"/>
      <c r="J53" s="67"/>
    </row>
    <row r="54" spans="1:10" x14ac:dyDescent="0.3">
      <c r="A54" s="176" t="s">
        <v>323</v>
      </c>
      <c r="B54" s="177"/>
      <c r="C54" s="188" t="s">
        <v>559</v>
      </c>
      <c r="D54" s="189"/>
      <c r="E54" s="190"/>
      <c r="F54" s="183"/>
      <c r="G54" s="183"/>
      <c r="H54" s="191"/>
      <c r="I54" s="191"/>
      <c r="J54" s="192"/>
    </row>
    <row r="55" spans="1:10" x14ac:dyDescent="0.3">
      <c r="A55" s="64"/>
      <c r="B55" s="65"/>
      <c r="C55" s="72"/>
      <c r="D55" s="65"/>
      <c r="E55" s="183"/>
      <c r="F55" s="183"/>
      <c r="G55" s="183"/>
      <c r="H55" s="183"/>
      <c r="I55" s="65"/>
      <c r="J55" s="67"/>
    </row>
    <row r="56" spans="1:10" ht="14.4" customHeight="1" x14ac:dyDescent="0.3">
      <c r="A56" s="176" t="s">
        <v>315</v>
      </c>
      <c r="B56" s="177"/>
      <c r="C56" s="184" t="s">
        <v>565</v>
      </c>
      <c r="D56" s="185"/>
      <c r="E56" s="185"/>
      <c r="F56" s="185"/>
      <c r="G56" s="185"/>
      <c r="H56" s="185"/>
      <c r="I56" s="185"/>
      <c r="J56" s="186"/>
    </row>
    <row r="57" spans="1:10" x14ac:dyDescent="0.3">
      <c r="A57" s="64"/>
      <c r="B57" s="65"/>
      <c r="C57" s="65"/>
      <c r="D57" s="65"/>
      <c r="E57" s="183"/>
      <c r="F57" s="183"/>
      <c r="G57" s="183"/>
      <c r="H57" s="183"/>
      <c r="I57" s="65"/>
      <c r="J57" s="67"/>
    </row>
    <row r="58" spans="1:10" x14ac:dyDescent="0.3">
      <c r="A58" s="176" t="s">
        <v>345</v>
      </c>
      <c r="B58" s="177"/>
      <c r="C58" s="178" t="s">
        <v>505</v>
      </c>
      <c r="D58" s="179"/>
      <c r="E58" s="179"/>
      <c r="F58" s="179"/>
      <c r="G58" s="179"/>
      <c r="H58" s="179"/>
      <c r="I58" s="179"/>
      <c r="J58" s="180"/>
    </row>
    <row r="59" spans="1:10" ht="14.4" customHeight="1" x14ac:dyDescent="0.3">
      <c r="A59" s="64"/>
      <c r="B59" s="65"/>
      <c r="C59" s="181" t="s">
        <v>346</v>
      </c>
      <c r="D59" s="181"/>
      <c r="E59" s="181"/>
      <c r="F59" s="181"/>
      <c r="G59" s="65"/>
      <c r="H59" s="65"/>
      <c r="I59" s="65"/>
      <c r="J59" s="67"/>
    </row>
    <row r="60" spans="1:10" x14ac:dyDescent="0.3">
      <c r="A60" s="176" t="s">
        <v>347</v>
      </c>
      <c r="B60" s="177"/>
      <c r="C60" s="178" t="s">
        <v>506</v>
      </c>
      <c r="D60" s="179"/>
      <c r="E60" s="179"/>
      <c r="F60" s="179"/>
      <c r="G60" s="179"/>
      <c r="H60" s="179"/>
      <c r="I60" s="179"/>
      <c r="J60" s="180"/>
    </row>
    <row r="61" spans="1:10" ht="14.4" customHeight="1" x14ac:dyDescent="0.3">
      <c r="A61" s="85"/>
      <c r="B61" s="86"/>
      <c r="C61" s="182" t="s">
        <v>348</v>
      </c>
      <c r="D61" s="182"/>
      <c r="E61" s="182"/>
      <c r="F61" s="182"/>
      <c r="G61" s="182"/>
      <c r="H61" s="86"/>
      <c r="I61" s="86"/>
      <c r="J61" s="87"/>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3" zoomScale="110" zoomScaleNormal="100" zoomScaleSheetLayoutView="110" workbookViewId="0">
      <selection activeCell="H118" sqref="H118:I132"/>
    </sheetView>
  </sheetViews>
  <sheetFormatPr defaultColWidth="8.88671875" defaultRowHeight="13.2" x14ac:dyDescent="0.25"/>
  <cols>
    <col min="8" max="9" width="16.44140625" style="22" customWidth="1"/>
    <col min="10" max="10" width="10.33203125" bestFit="1" customWidth="1"/>
  </cols>
  <sheetData>
    <row r="1" spans="1:9" x14ac:dyDescent="0.25">
      <c r="A1" s="241" t="s">
        <v>1</v>
      </c>
      <c r="B1" s="242"/>
      <c r="C1" s="242"/>
      <c r="D1" s="242"/>
      <c r="E1" s="242"/>
      <c r="F1" s="242"/>
      <c r="G1" s="242"/>
      <c r="H1" s="242"/>
      <c r="I1" s="242"/>
    </row>
    <row r="2" spans="1:9" x14ac:dyDescent="0.25">
      <c r="A2" s="243" t="s">
        <v>566</v>
      </c>
      <c r="B2" s="244"/>
      <c r="C2" s="244"/>
      <c r="D2" s="244"/>
      <c r="E2" s="244"/>
      <c r="F2" s="244"/>
      <c r="G2" s="244"/>
      <c r="H2" s="244"/>
      <c r="I2" s="244"/>
    </row>
    <row r="3" spans="1:9" x14ac:dyDescent="0.25">
      <c r="A3" s="245" t="s">
        <v>282</v>
      </c>
      <c r="B3" s="245"/>
      <c r="C3" s="245"/>
      <c r="D3" s="245"/>
      <c r="E3" s="245"/>
      <c r="F3" s="245"/>
      <c r="G3" s="245"/>
      <c r="H3" s="245"/>
      <c r="I3" s="245"/>
    </row>
    <row r="4" spans="1:9" x14ac:dyDescent="0.25">
      <c r="A4" s="246" t="s">
        <v>508</v>
      </c>
      <c r="B4" s="247"/>
      <c r="C4" s="247"/>
      <c r="D4" s="247"/>
      <c r="E4" s="247"/>
      <c r="F4" s="247"/>
      <c r="G4" s="247"/>
      <c r="H4" s="247"/>
      <c r="I4" s="248"/>
    </row>
    <row r="5" spans="1:9" ht="30.6" x14ac:dyDescent="0.25">
      <c r="A5" s="251" t="s">
        <v>2</v>
      </c>
      <c r="B5" s="252"/>
      <c r="C5" s="252"/>
      <c r="D5" s="252"/>
      <c r="E5" s="252"/>
      <c r="F5" s="252"/>
      <c r="G5" s="10" t="s">
        <v>101</v>
      </c>
      <c r="H5" s="12" t="s">
        <v>297</v>
      </c>
      <c r="I5" s="12" t="s">
        <v>298</v>
      </c>
    </row>
    <row r="6" spans="1:9" x14ac:dyDescent="0.25">
      <c r="A6" s="249">
        <v>1</v>
      </c>
      <c r="B6" s="250"/>
      <c r="C6" s="250"/>
      <c r="D6" s="250"/>
      <c r="E6" s="250"/>
      <c r="F6" s="250"/>
      <c r="G6" s="11">
        <v>2</v>
      </c>
      <c r="H6" s="12">
        <v>3</v>
      </c>
      <c r="I6" s="12">
        <v>4</v>
      </c>
    </row>
    <row r="7" spans="1:9" x14ac:dyDescent="0.25">
      <c r="A7" s="253"/>
      <c r="B7" s="253"/>
      <c r="C7" s="253"/>
      <c r="D7" s="253"/>
      <c r="E7" s="253"/>
      <c r="F7" s="253"/>
      <c r="G7" s="253"/>
      <c r="H7" s="253"/>
      <c r="I7" s="253"/>
    </row>
    <row r="8" spans="1:9" ht="12.75" customHeight="1" x14ac:dyDescent="0.25">
      <c r="A8" s="235" t="s">
        <v>4</v>
      </c>
      <c r="B8" s="235"/>
      <c r="C8" s="235"/>
      <c r="D8" s="235"/>
      <c r="E8" s="235"/>
      <c r="F8" s="235"/>
      <c r="G8" s="13">
        <v>1</v>
      </c>
      <c r="H8" s="20">
        <v>0</v>
      </c>
      <c r="I8" s="20">
        <v>0</v>
      </c>
    </row>
    <row r="9" spans="1:9" ht="12.75" customHeight="1" x14ac:dyDescent="0.25">
      <c r="A9" s="236" t="s">
        <v>303</v>
      </c>
      <c r="B9" s="236"/>
      <c r="C9" s="236"/>
      <c r="D9" s="236"/>
      <c r="E9" s="236"/>
      <c r="F9" s="236"/>
      <c r="G9" s="14">
        <v>2</v>
      </c>
      <c r="H9" s="21">
        <f>H10+H17+H27+H38+H43</f>
        <v>201895231</v>
      </c>
      <c r="I9" s="21">
        <f>I10+I17+I27+I38+I43</f>
        <v>342044651</v>
      </c>
    </row>
    <row r="10" spans="1:9" ht="12.75" customHeight="1" x14ac:dyDescent="0.25">
      <c r="A10" s="238" t="s">
        <v>5</v>
      </c>
      <c r="B10" s="238"/>
      <c r="C10" s="238"/>
      <c r="D10" s="238"/>
      <c r="E10" s="238"/>
      <c r="F10" s="238"/>
      <c r="G10" s="14">
        <v>3</v>
      </c>
      <c r="H10" s="21">
        <f>H11+H12+H13+H14+H15+H16</f>
        <v>1215585</v>
      </c>
      <c r="I10" s="21">
        <f>I11+I12+I13+I14+I15+I16</f>
        <v>929188</v>
      </c>
    </row>
    <row r="11" spans="1:9" ht="12.75" customHeight="1" x14ac:dyDescent="0.25">
      <c r="A11" s="234" t="s">
        <v>6</v>
      </c>
      <c r="B11" s="234"/>
      <c r="C11" s="234"/>
      <c r="D11" s="234"/>
      <c r="E11" s="234"/>
      <c r="F11" s="234"/>
      <c r="G11" s="13">
        <v>4</v>
      </c>
      <c r="H11" s="20">
        <v>0</v>
      </c>
      <c r="I11" s="20">
        <v>0</v>
      </c>
    </row>
    <row r="12" spans="1:9" ht="22.95" customHeight="1" x14ac:dyDescent="0.25">
      <c r="A12" s="234" t="s">
        <v>7</v>
      </c>
      <c r="B12" s="234"/>
      <c r="C12" s="234"/>
      <c r="D12" s="234"/>
      <c r="E12" s="234"/>
      <c r="F12" s="234"/>
      <c r="G12" s="13">
        <v>5</v>
      </c>
      <c r="H12" s="20">
        <v>1215585</v>
      </c>
      <c r="I12" s="20">
        <v>894006</v>
      </c>
    </row>
    <row r="13" spans="1:9" ht="12.75" customHeight="1" x14ac:dyDescent="0.25">
      <c r="A13" s="234" t="s">
        <v>8</v>
      </c>
      <c r="B13" s="234"/>
      <c r="C13" s="234"/>
      <c r="D13" s="234"/>
      <c r="E13" s="234"/>
      <c r="F13" s="234"/>
      <c r="G13" s="13">
        <v>6</v>
      </c>
      <c r="H13" s="20">
        <v>0</v>
      </c>
      <c r="I13" s="20">
        <v>0</v>
      </c>
    </row>
    <row r="14" spans="1:9" ht="12.75" customHeight="1" x14ac:dyDescent="0.25">
      <c r="A14" s="234" t="s">
        <v>9</v>
      </c>
      <c r="B14" s="234"/>
      <c r="C14" s="234"/>
      <c r="D14" s="234"/>
      <c r="E14" s="234"/>
      <c r="F14" s="234"/>
      <c r="G14" s="13">
        <v>7</v>
      </c>
      <c r="H14" s="20">
        <v>0</v>
      </c>
      <c r="I14" s="20">
        <v>0</v>
      </c>
    </row>
    <row r="15" spans="1:9" ht="12.75" customHeight="1" x14ac:dyDescent="0.25">
      <c r="A15" s="234" t="s">
        <v>10</v>
      </c>
      <c r="B15" s="234"/>
      <c r="C15" s="234"/>
      <c r="D15" s="234"/>
      <c r="E15" s="234"/>
      <c r="F15" s="234"/>
      <c r="G15" s="13">
        <v>8</v>
      </c>
      <c r="H15" s="20">
        <v>0</v>
      </c>
      <c r="I15" s="20">
        <v>35182</v>
      </c>
    </row>
    <row r="16" spans="1:9" ht="12.75" customHeight="1" x14ac:dyDescent="0.25">
      <c r="A16" s="234" t="s">
        <v>11</v>
      </c>
      <c r="B16" s="234"/>
      <c r="C16" s="234"/>
      <c r="D16" s="234"/>
      <c r="E16" s="234"/>
      <c r="F16" s="234"/>
      <c r="G16" s="13">
        <v>9</v>
      </c>
      <c r="H16" s="20">
        <v>0</v>
      </c>
      <c r="I16" s="20">
        <v>0</v>
      </c>
    </row>
    <row r="17" spans="1:9" ht="12.75" customHeight="1" x14ac:dyDescent="0.25">
      <c r="A17" s="238" t="s">
        <v>12</v>
      </c>
      <c r="B17" s="238"/>
      <c r="C17" s="238"/>
      <c r="D17" s="238"/>
      <c r="E17" s="238"/>
      <c r="F17" s="238"/>
      <c r="G17" s="14">
        <v>10</v>
      </c>
      <c r="H17" s="21">
        <f>H18+H19+H20+H21+H22+H23+H24+H25+H26</f>
        <v>200651038</v>
      </c>
      <c r="I17" s="21">
        <f>I18+I19+I20+I21+I22+I23+I24+I25+I26</f>
        <v>341086855</v>
      </c>
    </row>
    <row r="18" spans="1:9" ht="12.75" customHeight="1" x14ac:dyDescent="0.25">
      <c r="A18" s="234" t="s">
        <v>13</v>
      </c>
      <c r="B18" s="234"/>
      <c r="C18" s="234"/>
      <c r="D18" s="234"/>
      <c r="E18" s="234"/>
      <c r="F18" s="234"/>
      <c r="G18" s="13">
        <v>11</v>
      </c>
      <c r="H18" s="20">
        <v>82339563</v>
      </c>
      <c r="I18" s="20">
        <v>84929809</v>
      </c>
    </row>
    <row r="19" spans="1:9" ht="12.75" customHeight="1" x14ac:dyDescent="0.25">
      <c r="A19" s="234" t="s">
        <v>14</v>
      </c>
      <c r="B19" s="234"/>
      <c r="C19" s="234"/>
      <c r="D19" s="234"/>
      <c r="E19" s="234"/>
      <c r="F19" s="234"/>
      <c r="G19" s="13">
        <v>12</v>
      </c>
      <c r="H19" s="20">
        <v>89411631</v>
      </c>
      <c r="I19" s="20">
        <v>187304162</v>
      </c>
    </row>
    <row r="20" spans="1:9" ht="12.75" customHeight="1" x14ac:dyDescent="0.25">
      <c r="A20" s="234" t="s">
        <v>15</v>
      </c>
      <c r="B20" s="234"/>
      <c r="C20" s="234"/>
      <c r="D20" s="234"/>
      <c r="E20" s="234"/>
      <c r="F20" s="234"/>
      <c r="G20" s="13">
        <v>13</v>
      </c>
      <c r="H20" s="20">
        <v>7290563</v>
      </c>
      <c r="I20" s="20">
        <v>23125998</v>
      </c>
    </row>
    <row r="21" spans="1:9" ht="12.75" customHeight="1" x14ac:dyDescent="0.25">
      <c r="A21" s="234" t="s">
        <v>16</v>
      </c>
      <c r="B21" s="234"/>
      <c r="C21" s="234"/>
      <c r="D21" s="234"/>
      <c r="E21" s="234"/>
      <c r="F21" s="234"/>
      <c r="G21" s="13">
        <v>14</v>
      </c>
      <c r="H21" s="20">
        <v>4279379</v>
      </c>
      <c r="I21" s="20">
        <v>8832478</v>
      </c>
    </row>
    <row r="22" spans="1:9" ht="12.75" customHeight="1" x14ac:dyDescent="0.25">
      <c r="A22" s="234" t="s">
        <v>17</v>
      </c>
      <c r="B22" s="234"/>
      <c r="C22" s="234"/>
      <c r="D22" s="234"/>
      <c r="E22" s="234"/>
      <c r="F22" s="234"/>
      <c r="G22" s="13">
        <v>15</v>
      </c>
      <c r="H22" s="20">
        <v>0</v>
      </c>
      <c r="I22" s="20">
        <v>0</v>
      </c>
    </row>
    <row r="23" spans="1:9" ht="12.75" customHeight="1" x14ac:dyDescent="0.25">
      <c r="A23" s="234" t="s">
        <v>18</v>
      </c>
      <c r="B23" s="234"/>
      <c r="C23" s="234"/>
      <c r="D23" s="234"/>
      <c r="E23" s="234"/>
      <c r="F23" s="234"/>
      <c r="G23" s="13">
        <v>16</v>
      </c>
      <c r="H23" s="20">
        <v>1892469</v>
      </c>
      <c r="I23" s="20">
        <v>3565301</v>
      </c>
    </row>
    <row r="24" spans="1:9" ht="12.75" customHeight="1" x14ac:dyDescent="0.25">
      <c r="A24" s="234" t="s">
        <v>19</v>
      </c>
      <c r="B24" s="234"/>
      <c r="C24" s="234"/>
      <c r="D24" s="234"/>
      <c r="E24" s="234"/>
      <c r="F24" s="234"/>
      <c r="G24" s="13">
        <v>17</v>
      </c>
      <c r="H24" s="20">
        <v>15437433</v>
      </c>
      <c r="I24" s="20">
        <v>33329107</v>
      </c>
    </row>
    <row r="25" spans="1:9" ht="12.75" customHeight="1" x14ac:dyDescent="0.25">
      <c r="A25" s="234" t="s">
        <v>20</v>
      </c>
      <c r="B25" s="234"/>
      <c r="C25" s="234"/>
      <c r="D25" s="234"/>
      <c r="E25" s="234"/>
      <c r="F25" s="234"/>
      <c r="G25" s="13">
        <v>18</v>
      </c>
      <c r="H25" s="20">
        <v>0</v>
      </c>
      <c r="I25" s="20">
        <v>0</v>
      </c>
    </row>
    <row r="26" spans="1:9" ht="12.75" customHeight="1" x14ac:dyDescent="0.25">
      <c r="A26" s="234" t="s">
        <v>21</v>
      </c>
      <c r="B26" s="234"/>
      <c r="C26" s="234"/>
      <c r="D26" s="234"/>
      <c r="E26" s="234"/>
      <c r="F26" s="234"/>
      <c r="G26" s="13">
        <v>19</v>
      </c>
      <c r="H26" s="20">
        <v>0</v>
      </c>
      <c r="I26" s="20">
        <v>0</v>
      </c>
    </row>
    <row r="27" spans="1:9" ht="12.75" customHeight="1" x14ac:dyDescent="0.25">
      <c r="A27" s="238" t="s">
        <v>22</v>
      </c>
      <c r="B27" s="238"/>
      <c r="C27" s="238"/>
      <c r="D27" s="238"/>
      <c r="E27" s="238"/>
      <c r="F27" s="238"/>
      <c r="G27" s="14">
        <v>20</v>
      </c>
      <c r="H27" s="21">
        <f>SUM(H28:H37)</f>
        <v>28608</v>
      </c>
      <c r="I27" s="21">
        <f>SUM(I28:I37)</f>
        <v>28608</v>
      </c>
    </row>
    <row r="28" spans="1:9" ht="12.75" customHeight="1" x14ac:dyDescent="0.25">
      <c r="A28" s="234" t="s">
        <v>23</v>
      </c>
      <c r="B28" s="234"/>
      <c r="C28" s="234"/>
      <c r="D28" s="234"/>
      <c r="E28" s="234"/>
      <c r="F28" s="234"/>
      <c r="G28" s="13">
        <v>21</v>
      </c>
      <c r="H28" s="20">
        <v>0</v>
      </c>
      <c r="I28" s="20">
        <v>0</v>
      </c>
    </row>
    <row r="29" spans="1:9" ht="12.75" customHeight="1" x14ac:dyDescent="0.25">
      <c r="A29" s="234" t="s">
        <v>24</v>
      </c>
      <c r="B29" s="234"/>
      <c r="C29" s="234"/>
      <c r="D29" s="234"/>
      <c r="E29" s="234"/>
      <c r="F29" s="234"/>
      <c r="G29" s="13">
        <v>22</v>
      </c>
      <c r="H29" s="20">
        <v>0</v>
      </c>
      <c r="I29" s="20">
        <v>0</v>
      </c>
    </row>
    <row r="30" spans="1:9" ht="12.75" customHeight="1" x14ac:dyDescent="0.25">
      <c r="A30" s="234" t="s">
        <v>25</v>
      </c>
      <c r="B30" s="234"/>
      <c r="C30" s="234"/>
      <c r="D30" s="234"/>
      <c r="E30" s="234"/>
      <c r="F30" s="234"/>
      <c r="G30" s="13">
        <v>23</v>
      </c>
      <c r="H30" s="20">
        <v>0</v>
      </c>
      <c r="I30" s="20">
        <v>0</v>
      </c>
    </row>
    <row r="31" spans="1:9" ht="24" customHeight="1" x14ac:dyDescent="0.25">
      <c r="A31" s="234" t="s">
        <v>26</v>
      </c>
      <c r="B31" s="234"/>
      <c r="C31" s="234"/>
      <c r="D31" s="234"/>
      <c r="E31" s="234"/>
      <c r="F31" s="234"/>
      <c r="G31" s="13">
        <v>24</v>
      </c>
      <c r="H31" s="20">
        <v>0</v>
      </c>
      <c r="I31" s="20">
        <v>0</v>
      </c>
    </row>
    <row r="32" spans="1:9" ht="23.4" customHeight="1" x14ac:dyDescent="0.25">
      <c r="A32" s="234" t="s">
        <v>27</v>
      </c>
      <c r="B32" s="234"/>
      <c r="C32" s="234"/>
      <c r="D32" s="234"/>
      <c r="E32" s="234"/>
      <c r="F32" s="234"/>
      <c r="G32" s="13">
        <v>25</v>
      </c>
      <c r="H32" s="20">
        <v>0</v>
      </c>
      <c r="I32" s="20">
        <v>0</v>
      </c>
    </row>
    <row r="33" spans="1:9" ht="21.6" customHeight="1" x14ac:dyDescent="0.25">
      <c r="A33" s="234" t="s">
        <v>28</v>
      </c>
      <c r="B33" s="234"/>
      <c r="C33" s="234"/>
      <c r="D33" s="234"/>
      <c r="E33" s="234"/>
      <c r="F33" s="234"/>
      <c r="G33" s="13">
        <v>26</v>
      </c>
      <c r="H33" s="20">
        <v>0</v>
      </c>
      <c r="I33" s="20">
        <v>0</v>
      </c>
    </row>
    <row r="34" spans="1:9" ht="12.75" customHeight="1" x14ac:dyDescent="0.25">
      <c r="A34" s="234" t="s">
        <v>29</v>
      </c>
      <c r="B34" s="234"/>
      <c r="C34" s="234"/>
      <c r="D34" s="234"/>
      <c r="E34" s="234"/>
      <c r="F34" s="234"/>
      <c r="G34" s="13">
        <v>27</v>
      </c>
      <c r="H34" s="20">
        <v>0</v>
      </c>
      <c r="I34" s="20">
        <v>0</v>
      </c>
    </row>
    <row r="35" spans="1:9" ht="12.75" customHeight="1" x14ac:dyDescent="0.25">
      <c r="A35" s="234" t="s">
        <v>30</v>
      </c>
      <c r="B35" s="234"/>
      <c r="C35" s="234"/>
      <c r="D35" s="234"/>
      <c r="E35" s="234"/>
      <c r="F35" s="234"/>
      <c r="G35" s="13">
        <v>28</v>
      </c>
      <c r="H35" s="20">
        <v>28608</v>
      </c>
      <c r="I35" s="20">
        <v>28608</v>
      </c>
    </row>
    <row r="36" spans="1:9" ht="12.75" customHeight="1" x14ac:dyDescent="0.25">
      <c r="A36" s="234" t="s">
        <v>31</v>
      </c>
      <c r="B36" s="234"/>
      <c r="C36" s="234"/>
      <c r="D36" s="234"/>
      <c r="E36" s="234"/>
      <c r="F36" s="234"/>
      <c r="G36" s="13">
        <v>29</v>
      </c>
      <c r="H36" s="20">
        <v>0</v>
      </c>
      <c r="I36" s="20">
        <v>0</v>
      </c>
    </row>
    <row r="37" spans="1:9" ht="12.75" customHeight="1" x14ac:dyDescent="0.25">
      <c r="A37" s="234" t="s">
        <v>32</v>
      </c>
      <c r="B37" s="234"/>
      <c r="C37" s="234"/>
      <c r="D37" s="234"/>
      <c r="E37" s="234"/>
      <c r="F37" s="234"/>
      <c r="G37" s="13">
        <v>30</v>
      </c>
      <c r="H37" s="20">
        <v>0</v>
      </c>
      <c r="I37" s="20">
        <v>0</v>
      </c>
    </row>
    <row r="38" spans="1:9" ht="12.75" customHeight="1" x14ac:dyDescent="0.25">
      <c r="A38" s="238" t="s">
        <v>33</v>
      </c>
      <c r="B38" s="238"/>
      <c r="C38" s="238"/>
      <c r="D38" s="238"/>
      <c r="E38" s="238"/>
      <c r="F38" s="238"/>
      <c r="G38" s="14">
        <v>31</v>
      </c>
      <c r="H38" s="21">
        <f>H39+H40+H41+H42</f>
        <v>0</v>
      </c>
      <c r="I38" s="21">
        <f>I39+I40+I41+I42</f>
        <v>0</v>
      </c>
    </row>
    <row r="39" spans="1:9" ht="12.75" customHeight="1" x14ac:dyDescent="0.25">
      <c r="A39" s="234" t="s">
        <v>34</v>
      </c>
      <c r="B39" s="234"/>
      <c r="C39" s="234"/>
      <c r="D39" s="234"/>
      <c r="E39" s="234"/>
      <c r="F39" s="234"/>
      <c r="G39" s="13">
        <v>32</v>
      </c>
      <c r="H39" s="20">
        <v>0</v>
      </c>
      <c r="I39" s="20">
        <v>0</v>
      </c>
    </row>
    <row r="40" spans="1:9" ht="12.75" customHeight="1" x14ac:dyDescent="0.25">
      <c r="A40" s="234" t="s">
        <v>35</v>
      </c>
      <c r="B40" s="234"/>
      <c r="C40" s="234"/>
      <c r="D40" s="234"/>
      <c r="E40" s="234"/>
      <c r="F40" s="234"/>
      <c r="G40" s="13">
        <v>33</v>
      </c>
      <c r="H40" s="20">
        <v>0</v>
      </c>
      <c r="I40" s="20">
        <v>0</v>
      </c>
    </row>
    <row r="41" spans="1:9" ht="12.75" customHeight="1" x14ac:dyDescent="0.25">
      <c r="A41" s="234" t="s">
        <v>36</v>
      </c>
      <c r="B41" s="234"/>
      <c r="C41" s="234"/>
      <c r="D41" s="234"/>
      <c r="E41" s="234"/>
      <c r="F41" s="234"/>
      <c r="G41" s="13">
        <v>34</v>
      </c>
      <c r="H41" s="20">
        <v>0</v>
      </c>
      <c r="I41" s="20">
        <v>0</v>
      </c>
    </row>
    <row r="42" spans="1:9" ht="12.75" customHeight="1" x14ac:dyDescent="0.25">
      <c r="A42" s="234" t="s">
        <v>37</v>
      </c>
      <c r="B42" s="234"/>
      <c r="C42" s="234"/>
      <c r="D42" s="234"/>
      <c r="E42" s="234"/>
      <c r="F42" s="234"/>
      <c r="G42" s="13">
        <v>35</v>
      </c>
      <c r="H42" s="20">
        <v>0</v>
      </c>
      <c r="I42" s="20">
        <v>0</v>
      </c>
    </row>
    <row r="43" spans="1:9" ht="12.75" customHeight="1" x14ac:dyDescent="0.25">
      <c r="A43" s="234" t="s">
        <v>38</v>
      </c>
      <c r="B43" s="234"/>
      <c r="C43" s="234"/>
      <c r="D43" s="234"/>
      <c r="E43" s="234"/>
      <c r="F43" s="234"/>
      <c r="G43" s="13">
        <v>36</v>
      </c>
      <c r="H43" s="20">
        <v>0</v>
      </c>
      <c r="I43" s="20">
        <v>0</v>
      </c>
    </row>
    <row r="44" spans="1:9" ht="12.75" customHeight="1" x14ac:dyDescent="0.25">
      <c r="A44" s="236" t="s">
        <v>304</v>
      </c>
      <c r="B44" s="236"/>
      <c r="C44" s="236"/>
      <c r="D44" s="236"/>
      <c r="E44" s="236"/>
      <c r="F44" s="236"/>
      <c r="G44" s="14">
        <v>37</v>
      </c>
      <c r="H44" s="21">
        <f>H45+H53+H60+H70</f>
        <v>37315972</v>
      </c>
      <c r="I44" s="21">
        <f>I45+I53+I60+I70</f>
        <v>19595659</v>
      </c>
    </row>
    <row r="45" spans="1:9" ht="12.75" customHeight="1" x14ac:dyDescent="0.25">
      <c r="A45" s="238" t="s">
        <v>39</v>
      </c>
      <c r="B45" s="238"/>
      <c r="C45" s="238"/>
      <c r="D45" s="238"/>
      <c r="E45" s="238"/>
      <c r="F45" s="238"/>
      <c r="G45" s="14">
        <v>38</v>
      </c>
      <c r="H45" s="21">
        <f>SUM(H46:H52)</f>
        <v>540191</v>
      </c>
      <c r="I45" s="21">
        <f>SUM(I46:I52)</f>
        <v>2630251</v>
      </c>
    </row>
    <row r="46" spans="1:9" ht="12.75" customHeight="1" x14ac:dyDescent="0.25">
      <c r="A46" s="234" t="s">
        <v>40</v>
      </c>
      <c r="B46" s="234"/>
      <c r="C46" s="234"/>
      <c r="D46" s="234"/>
      <c r="E46" s="234"/>
      <c r="F46" s="234"/>
      <c r="G46" s="13">
        <v>39</v>
      </c>
      <c r="H46" s="20">
        <v>524838</v>
      </c>
      <c r="I46" s="20">
        <v>2461777</v>
      </c>
    </row>
    <row r="47" spans="1:9" ht="12.75" customHeight="1" x14ac:dyDescent="0.25">
      <c r="A47" s="234" t="s">
        <v>41</v>
      </c>
      <c r="B47" s="234"/>
      <c r="C47" s="234"/>
      <c r="D47" s="234"/>
      <c r="E47" s="234"/>
      <c r="F47" s="234"/>
      <c r="G47" s="13">
        <v>40</v>
      </c>
      <c r="H47" s="20">
        <v>0</v>
      </c>
      <c r="I47" s="20">
        <v>0</v>
      </c>
    </row>
    <row r="48" spans="1:9" ht="12.75" customHeight="1" x14ac:dyDescent="0.25">
      <c r="A48" s="234" t="s">
        <v>42</v>
      </c>
      <c r="B48" s="234"/>
      <c r="C48" s="234"/>
      <c r="D48" s="234"/>
      <c r="E48" s="234"/>
      <c r="F48" s="234"/>
      <c r="G48" s="13">
        <v>41</v>
      </c>
      <c r="H48" s="20">
        <v>0</v>
      </c>
      <c r="I48" s="20">
        <v>0</v>
      </c>
    </row>
    <row r="49" spans="1:9" ht="12.75" customHeight="1" x14ac:dyDescent="0.25">
      <c r="A49" s="234" t="s">
        <v>43</v>
      </c>
      <c r="B49" s="234"/>
      <c r="C49" s="234"/>
      <c r="D49" s="234"/>
      <c r="E49" s="234"/>
      <c r="F49" s="234"/>
      <c r="G49" s="13">
        <v>42</v>
      </c>
      <c r="H49" s="20">
        <v>15353</v>
      </c>
      <c r="I49" s="20">
        <v>168474</v>
      </c>
    </row>
    <row r="50" spans="1:9" ht="12.75" customHeight="1" x14ac:dyDescent="0.25">
      <c r="A50" s="234" t="s">
        <v>44</v>
      </c>
      <c r="B50" s="234"/>
      <c r="C50" s="234"/>
      <c r="D50" s="234"/>
      <c r="E50" s="234"/>
      <c r="F50" s="234"/>
      <c r="G50" s="13">
        <v>43</v>
      </c>
      <c r="H50" s="20">
        <v>0</v>
      </c>
      <c r="I50" s="20">
        <v>0</v>
      </c>
    </row>
    <row r="51" spans="1:9" ht="12.75" customHeight="1" x14ac:dyDescent="0.25">
      <c r="A51" s="234" t="s">
        <v>45</v>
      </c>
      <c r="B51" s="234"/>
      <c r="C51" s="234"/>
      <c r="D51" s="234"/>
      <c r="E51" s="234"/>
      <c r="F51" s="234"/>
      <c r="G51" s="13">
        <v>44</v>
      </c>
      <c r="H51" s="20">
        <v>0</v>
      </c>
      <c r="I51" s="20">
        <v>0</v>
      </c>
    </row>
    <row r="52" spans="1:9" ht="12.75" customHeight="1" x14ac:dyDescent="0.25">
      <c r="A52" s="234" t="s">
        <v>46</v>
      </c>
      <c r="B52" s="234"/>
      <c r="C52" s="234"/>
      <c r="D52" s="234"/>
      <c r="E52" s="234"/>
      <c r="F52" s="234"/>
      <c r="G52" s="13">
        <v>45</v>
      </c>
      <c r="H52" s="20">
        <v>0</v>
      </c>
      <c r="I52" s="20">
        <v>0</v>
      </c>
    </row>
    <row r="53" spans="1:9" ht="12.75" customHeight="1" x14ac:dyDescent="0.25">
      <c r="A53" s="238" t="s">
        <v>47</v>
      </c>
      <c r="B53" s="238"/>
      <c r="C53" s="238"/>
      <c r="D53" s="238"/>
      <c r="E53" s="238"/>
      <c r="F53" s="238"/>
      <c r="G53" s="14">
        <v>46</v>
      </c>
      <c r="H53" s="21">
        <f>SUM(H54:H59)</f>
        <v>5254311</v>
      </c>
      <c r="I53" s="21">
        <f>SUM(I54:I59)</f>
        <v>6414297</v>
      </c>
    </row>
    <row r="54" spans="1:9" ht="12.75" customHeight="1" x14ac:dyDescent="0.25">
      <c r="A54" s="234" t="s">
        <v>48</v>
      </c>
      <c r="B54" s="234"/>
      <c r="C54" s="234"/>
      <c r="D54" s="234"/>
      <c r="E54" s="234"/>
      <c r="F54" s="234"/>
      <c r="G54" s="13">
        <v>47</v>
      </c>
      <c r="H54" s="20">
        <v>0</v>
      </c>
      <c r="I54" s="20">
        <v>0</v>
      </c>
    </row>
    <row r="55" spans="1:9" ht="12.75" customHeight="1" x14ac:dyDescent="0.25">
      <c r="A55" s="234" t="s">
        <v>49</v>
      </c>
      <c r="B55" s="234"/>
      <c r="C55" s="234"/>
      <c r="D55" s="234"/>
      <c r="E55" s="234"/>
      <c r="F55" s="234"/>
      <c r="G55" s="13">
        <v>48</v>
      </c>
      <c r="H55" s="20">
        <v>0</v>
      </c>
      <c r="I55" s="20">
        <v>0</v>
      </c>
    </row>
    <row r="56" spans="1:9" ht="12.75" customHeight="1" x14ac:dyDescent="0.25">
      <c r="A56" s="234" t="s">
        <v>50</v>
      </c>
      <c r="B56" s="234"/>
      <c r="C56" s="234"/>
      <c r="D56" s="234"/>
      <c r="E56" s="234"/>
      <c r="F56" s="234"/>
      <c r="G56" s="13">
        <v>49</v>
      </c>
      <c r="H56" s="20">
        <v>827920</v>
      </c>
      <c r="I56" s="20">
        <v>1302729</v>
      </c>
    </row>
    <row r="57" spans="1:9" ht="12.75" customHeight="1" x14ac:dyDescent="0.25">
      <c r="A57" s="234" t="s">
        <v>51</v>
      </c>
      <c r="B57" s="234"/>
      <c r="C57" s="234"/>
      <c r="D57" s="234"/>
      <c r="E57" s="234"/>
      <c r="F57" s="234"/>
      <c r="G57" s="13">
        <v>50</v>
      </c>
      <c r="H57" s="20">
        <v>0</v>
      </c>
      <c r="I57" s="20">
        <v>0</v>
      </c>
    </row>
    <row r="58" spans="1:9" ht="12.75" customHeight="1" x14ac:dyDescent="0.25">
      <c r="A58" s="234" t="s">
        <v>52</v>
      </c>
      <c r="B58" s="234"/>
      <c r="C58" s="234"/>
      <c r="D58" s="234"/>
      <c r="E58" s="234"/>
      <c r="F58" s="234"/>
      <c r="G58" s="13">
        <v>51</v>
      </c>
      <c r="H58" s="20">
        <v>4389108</v>
      </c>
      <c r="I58" s="20">
        <v>4305206</v>
      </c>
    </row>
    <row r="59" spans="1:9" ht="12.75" customHeight="1" x14ac:dyDescent="0.25">
      <c r="A59" s="234" t="s">
        <v>53</v>
      </c>
      <c r="B59" s="234"/>
      <c r="C59" s="234"/>
      <c r="D59" s="234"/>
      <c r="E59" s="234"/>
      <c r="F59" s="234"/>
      <c r="G59" s="13">
        <v>52</v>
      </c>
      <c r="H59" s="20">
        <v>37283</v>
      </c>
      <c r="I59" s="20">
        <v>806362</v>
      </c>
    </row>
    <row r="60" spans="1:9" ht="12.75" customHeight="1" x14ac:dyDescent="0.25">
      <c r="A60" s="238" t="s">
        <v>54</v>
      </c>
      <c r="B60" s="238"/>
      <c r="C60" s="238"/>
      <c r="D60" s="238"/>
      <c r="E60" s="238"/>
      <c r="F60" s="238"/>
      <c r="G60" s="14">
        <v>53</v>
      </c>
      <c r="H60" s="21">
        <f>SUM(H61:H69)</f>
        <v>7938</v>
      </c>
      <c r="I60" s="21">
        <f>SUM(I61:I69)</f>
        <v>19648</v>
      </c>
    </row>
    <row r="61" spans="1:9" ht="12.75" customHeight="1" x14ac:dyDescent="0.25">
      <c r="A61" s="234" t="s">
        <v>23</v>
      </c>
      <c r="B61" s="234"/>
      <c r="C61" s="234"/>
      <c r="D61" s="234"/>
      <c r="E61" s="234"/>
      <c r="F61" s="234"/>
      <c r="G61" s="13">
        <v>54</v>
      </c>
      <c r="H61" s="20">
        <v>0</v>
      </c>
      <c r="I61" s="20">
        <v>0</v>
      </c>
    </row>
    <row r="62" spans="1:9" ht="27.6" customHeight="1" x14ac:dyDescent="0.25">
      <c r="A62" s="234" t="s">
        <v>24</v>
      </c>
      <c r="B62" s="234"/>
      <c r="C62" s="234"/>
      <c r="D62" s="234"/>
      <c r="E62" s="234"/>
      <c r="F62" s="234"/>
      <c r="G62" s="13">
        <v>55</v>
      </c>
      <c r="H62" s="20">
        <v>0</v>
      </c>
      <c r="I62" s="20">
        <v>0</v>
      </c>
    </row>
    <row r="63" spans="1:9" ht="12.75" customHeight="1" x14ac:dyDescent="0.25">
      <c r="A63" s="234" t="s">
        <v>25</v>
      </c>
      <c r="B63" s="234"/>
      <c r="C63" s="234"/>
      <c r="D63" s="234"/>
      <c r="E63" s="234"/>
      <c r="F63" s="234"/>
      <c r="G63" s="13">
        <v>56</v>
      </c>
      <c r="H63" s="20">
        <v>0</v>
      </c>
      <c r="I63" s="20">
        <v>0</v>
      </c>
    </row>
    <row r="64" spans="1:9" ht="25.95" customHeight="1" x14ac:dyDescent="0.25">
      <c r="A64" s="234" t="s">
        <v>55</v>
      </c>
      <c r="B64" s="234"/>
      <c r="C64" s="234"/>
      <c r="D64" s="234"/>
      <c r="E64" s="234"/>
      <c r="F64" s="234"/>
      <c r="G64" s="13">
        <v>57</v>
      </c>
      <c r="H64" s="20">
        <v>0</v>
      </c>
      <c r="I64" s="20">
        <v>0</v>
      </c>
    </row>
    <row r="65" spans="1:9" ht="21.6" customHeight="1" x14ac:dyDescent="0.25">
      <c r="A65" s="234" t="s">
        <v>27</v>
      </c>
      <c r="B65" s="234"/>
      <c r="C65" s="234"/>
      <c r="D65" s="234"/>
      <c r="E65" s="234"/>
      <c r="F65" s="234"/>
      <c r="G65" s="13">
        <v>58</v>
      </c>
      <c r="H65" s="20">
        <v>0</v>
      </c>
      <c r="I65" s="20">
        <v>0</v>
      </c>
    </row>
    <row r="66" spans="1:9" ht="21.6" customHeight="1" x14ac:dyDescent="0.25">
      <c r="A66" s="234" t="s">
        <v>28</v>
      </c>
      <c r="B66" s="234"/>
      <c r="C66" s="234"/>
      <c r="D66" s="234"/>
      <c r="E66" s="234"/>
      <c r="F66" s="234"/>
      <c r="G66" s="13">
        <v>59</v>
      </c>
      <c r="H66" s="20">
        <v>0</v>
      </c>
      <c r="I66" s="20">
        <v>0</v>
      </c>
    </row>
    <row r="67" spans="1:9" ht="12.75" customHeight="1" x14ac:dyDescent="0.25">
      <c r="A67" s="234" t="s">
        <v>29</v>
      </c>
      <c r="B67" s="234"/>
      <c r="C67" s="234"/>
      <c r="D67" s="234"/>
      <c r="E67" s="234"/>
      <c r="F67" s="234"/>
      <c r="G67" s="13">
        <v>60</v>
      </c>
      <c r="H67" s="20">
        <v>0</v>
      </c>
      <c r="I67" s="20">
        <v>0</v>
      </c>
    </row>
    <row r="68" spans="1:9" ht="12.75" customHeight="1" x14ac:dyDescent="0.25">
      <c r="A68" s="234" t="s">
        <v>30</v>
      </c>
      <c r="B68" s="234"/>
      <c r="C68" s="234"/>
      <c r="D68" s="234"/>
      <c r="E68" s="234"/>
      <c r="F68" s="234"/>
      <c r="G68" s="13">
        <v>61</v>
      </c>
      <c r="H68" s="20">
        <v>7938</v>
      </c>
      <c r="I68" s="20">
        <v>19648</v>
      </c>
    </row>
    <row r="69" spans="1:9" ht="12.75" customHeight="1" x14ac:dyDescent="0.25">
      <c r="A69" s="234" t="s">
        <v>56</v>
      </c>
      <c r="B69" s="234"/>
      <c r="C69" s="234"/>
      <c r="D69" s="234"/>
      <c r="E69" s="234"/>
      <c r="F69" s="234"/>
      <c r="G69" s="13">
        <v>62</v>
      </c>
      <c r="H69" s="20">
        <v>0</v>
      </c>
      <c r="I69" s="20">
        <v>0</v>
      </c>
    </row>
    <row r="70" spans="1:9" ht="12.75" customHeight="1" x14ac:dyDescent="0.25">
      <c r="A70" s="234" t="s">
        <v>57</v>
      </c>
      <c r="B70" s="234"/>
      <c r="C70" s="234"/>
      <c r="D70" s="234"/>
      <c r="E70" s="234"/>
      <c r="F70" s="234"/>
      <c r="G70" s="13">
        <v>63</v>
      </c>
      <c r="H70" s="20">
        <v>31513532</v>
      </c>
      <c r="I70" s="20">
        <v>10531463</v>
      </c>
    </row>
    <row r="71" spans="1:9" ht="12.75" customHeight="1" x14ac:dyDescent="0.25">
      <c r="A71" s="235" t="s">
        <v>58</v>
      </c>
      <c r="B71" s="235"/>
      <c r="C71" s="235"/>
      <c r="D71" s="235"/>
      <c r="E71" s="235"/>
      <c r="F71" s="235"/>
      <c r="G71" s="13">
        <v>64</v>
      </c>
      <c r="H71" s="20">
        <v>112686</v>
      </c>
      <c r="I71" s="20">
        <v>77308</v>
      </c>
    </row>
    <row r="72" spans="1:9" ht="12.75" customHeight="1" x14ac:dyDescent="0.25">
      <c r="A72" s="236" t="s">
        <v>305</v>
      </c>
      <c r="B72" s="236"/>
      <c r="C72" s="236"/>
      <c r="D72" s="236"/>
      <c r="E72" s="236"/>
      <c r="F72" s="236"/>
      <c r="G72" s="14">
        <v>65</v>
      </c>
      <c r="H72" s="21">
        <f>H8+H9+H44+H71</f>
        <v>239323889</v>
      </c>
      <c r="I72" s="21">
        <f>I8+I9+I44+I71</f>
        <v>361717618</v>
      </c>
    </row>
    <row r="73" spans="1:9" ht="12.75" customHeight="1" x14ac:dyDescent="0.25">
      <c r="A73" s="235" t="s">
        <v>59</v>
      </c>
      <c r="B73" s="235"/>
      <c r="C73" s="235"/>
      <c r="D73" s="235"/>
      <c r="E73" s="235"/>
      <c r="F73" s="235"/>
      <c r="G73" s="13">
        <v>66</v>
      </c>
      <c r="H73" s="20">
        <v>0</v>
      </c>
      <c r="I73" s="20">
        <v>0</v>
      </c>
    </row>
    <row r="74" spans="1:9" x14ac:dyDescent="0.25">
      <c r="A74" s="239" t="s">
        <v>60</v>
      </c>
      <c r="B74" s="240"/>
      <c r="C74" s="240"/>
      <c r="D74" s="240"/>
      <c r="E74" s="240"/>
      <c r="F74" s="240"/>
      <c r="G74" s="240"/>
      <c r="H74" s="240"/>
      <c r="I74" s="240"/>
    </row>
    <row r="75" spans="1:9" ht="12.75" customHeight="1" x14ac:dyDescent="0.25">
      <c r="A75" s="236" t="s">
        <v>353</v>
      </c>
      <c r="B75" s="236"/>
      <c r="C75" s="236"/>
      <c r="D75" s="236"/>
      <c r="E75" s="236"/>
      <c r="F75" s="236"/>
      <c r="G75" s="14">
        <v>67</v>
      </c>
      <c r="H75" s="94">
        <f>H76+H77+H78+H84+H85+H91+H94+H97</f>
        <v>225066507</v>
      </c>
      <c r="I75" s="94">
        <f>I76+I77+I78+I84+I85+I91+I94+I97</f>
        <v>345479625</v>
      </c>
    </row>
    <row r="76" spans="1:9" ht="12.75" customHeight="1" x14ac:dyDescent="0.25">
      <c r="A76" s="234" t="s">
        <v>61</v>
      </c>
      <c r="B76" s="234"/>
      <c r="C76" s="234"/>
      <c r="D76" s="234"/>
      <c r="E76" s="234"/>
      <c r="F76" s="234"/>
      <c r="G76" s="13">
        <v>68</v>
      </c>
      <c r="H76" s="20">
        <v>235957660</v>
      </c>
      <c r="I76" s="20">
        <v>365957660</v>
      </c>
    </row>
    <row r="77" spans="1:9" ht="12.75" customHeight="1" x14ac:dyDescent="0.25">
      <c r="A77" s="234" t="s">
        <v>62</v>
      </c>
      <c r="B77" s="234"/>
      <c r="C77" s="234"/>
      <c r="D77" s="234"/>
      <c r="E77" s="234"/>
      <c r="F77" s="234"/>
      <c r="G77" s="13">
        <v>69</v>
      </c>
      <c r="H77" s="20">
        <v>1120</v>
      </c>
      <c r="I77" s="20">
        <v>1120</v>
      </c>
    </row>
    <row r="78" spans="1:9" ht="12.75" customHeight="1" x14ac:dyDescent="0.25">
      <c r="A78" s="238" t="s">
        <v>63</v>
      </c>
      <c r="B78" s="238"/>
      <c r="C78" s="238"/>
      <c r="D78" s="238"/>
      <c r="E78" s="238"/>
      <c r="F78" s="238"/>
      <c r="G78" s="14">
        <v>70</v>
      </c>
      <c r="H78" s="94">
        <f>SUM(H79:H83)</f>
        <v>0</v>
      </c>
      <c r="I78" s="94">
        <f>SUM(I79:I83)</f>
        <v>0</v>
      </c>
    </row>
    <row r="79" spans="1:9" ht="12.75" customHeight="1" x14ac:dyDescent="0.25">
      <c r="A79" s="234" t="s">
        <v>64</v>
      </c>
      <c r="B79" s="234"/>
      <c r="C79" s="234"/>
      <c r="D79" s="234"/>
      <c r="E79" s="234"/>
      <c r="F79" s="234"/>
      <c r="G79" s="13">
        <v>71</v>
      </c>
      <c r="H79" s="20">
        <v>0</v>
      </c>
      <c r="I79" s="20">
        <v>0</v>
      </c>
    </row>
    <row r="80" spans="1:9" ht="12.75" customHeight="1" x14ac:dyDescent="0.25">
      <c r="A80" s="234" t="s">
        <v>65</v>
      </c>
      <c r="B80" s="234"/>
      <c r="C80" s="234"/>
      <c r="D80" s="234"/>
      <c r="E80" s="234"/>
      <c r="F80" s="234"/>
      <c r="G80" s="13">
        <v>72</v>
      </c>
      <c r="H80" s="20">
        <v>0</v>
      </c>
      <c r="I80" s="20">
        <v>0</v>
      </c>
    </row>
    <row r="81" spans="1:9" ht="12.75" customHeight="1" x14ac:dyDescent="0.25">
      <c r="A81" s="234" t="s">
        <v>66</v>
      </c>
      <c r="B81" s="234"/>
      <c r="C81" s="234"/>
      <c r="D81" s="234"/>
      <c r="E81" s="234"/>
      <c r="F81" s="234"/>
      <c r="G81" s="13">
        <v>73</v>
      </c>
      <c r="H81" s="20">
        <v>0</v>
      </c>
      <c r="I81" s="20">
        <v>0</v>
      </c>
    </row>
    <row r="82" spans="1:9" ht="12.75" customHeight="1" x14ac:dyDescent="0.25">
      <c r="A82" s="234" t="s">
        <v>67</v>
      </c>
      <c r="B82" s="234"/>
      <c r="C82" s="234"/>
      <c r="D82" s="234"/>
      <c r="E82" s="234"/>
      <c r="F82" s="234"/>
      <c r="G82" s="13">
        <v>74</v>
      </c>
      <c r="H82" s="20">
        <v>0</v>
      </c>
      <c r="I82" s="20">
        <v>0</v>
      </c>
    </row>
    <row r="83" spans="1:9" ht="12.75" customHeight="1" x14ac:dyDescent="0.25">
      <c r="A83" s="234" t="s">
        <v>68</v>
      </c>
      <c r="B83" s="234"/>
      <c r="C83" s="234"/>
      <c r="D83" s="234"/>
      <c r="E83" s="234"/>
      <c r="F83" s="234"/>
      <c r="G83" s="13">
        <v>75</v>
      </c>
      <c r="H83" s="20">
        <v>0</v>
      </c>
      <c r="I83" s="20">
        <v>0</v>
      </c>
    </row>
    <row r="84" spans="1:9" ht="12.75" customHeight="1" x14ac:dyDescent="0.25">
      <c r="A84" s="237" t="s">
        <v>69</v>
      </c>
      <c r="B84" s="237"/>
      <c r="C84" s="237"/>
      <c r="D84" s="237"/>
      <c r="E84" s="237"/>
      <c r="F84" s="237"/>
      <c r="G84" s="89">
        <v>76</v>
      </c>
      <c r="H84" s="90">
        <v>0</v>
      </c>
      <c r="I84" s="90">
        <v>0</v>
      </c>
    </row>
    <row r="85" spans="1:9" ht="12.75" customHeight="1" x14ac:dyDescent="0.25">
      <c r="A85" s="238" t="s">
        <v>445</v>
      </c>
      <c r="B85" s="238"/>
      <c r="C85" s="238"/>
      <c r="D85" s="238"/>
      <c r="E85" s="238"/>
      <c r="F85" s="238"/>
      <c r="G85" s="14">
        <v>77</v>
      </c>
      <c r="H85" s="21">
        <f>H86+H87+H88+H89+H90</f>
        <v>0</v>
      </c>
      <c r="I85" s="21">
        <f>I86+I87+I88+I89+I90</f>
        <v>0</v>
      </c>
    </row>
    <row r="86" spans="1:9" ht="25.5" customHeight="1" x14ac:dyDescent="0.25">
      <c r="A86" s="234" t="s">
        <v>446</v>
      </c>
      <c r="B86" s="234"/>
      <c r="C86" s="234"/>
      <c r="D86" s="234"/>
      <c r="E86" s="234"/>
      <c r="F86" s="234"/>
      <c r="G86" s="13">
        <v>78</v>
      </c>
      <c r="H86" s="20">
        <v>0</v>
      </c>
      <c r="I86" s="20">
        <v>0</v>
      </c>
    </row>
    <row r="87" spans="1:9" ht="12.75" customHeight="1" x14ac:dyDescent="0.25">
      <c r="A87" s="234" t="s">
        <v>70</v>
      </c>
      <c r="B87" s="234"/>
      <c r="C87" s="234"/>
      <c r="D87" s="234"/>
      <c r="E87" s="234"/>
      <c r="F87" s="234"/>
      <c r="G87" s="13">
        <v>79</v>
      </c>
      <c r="H87" s="20">
        <v>0</v>
      </c>
      <c r="I87" s="20">
        <v>0</v>
      </c>
    </row>
    <row r="88" spans="1:9" ht="12.75" customHeight="1" x14ac:dyDescent="0.25">
      <c r="A88" s="234" t="s">
        <v>71</v>
      </c>
      <c r="B88" s="234"/>
      <c r="C88" s="234"/>
      <c r="D88" s="234"/>
      <c r="E88" s="234"/>
      <c r="F88" s="234"/>
      <c r="G88" s="13">
        <v>80</v>
      </c>
      <c r="H88" s="20">
        <v>0</v>
      </c>
      <c r="I88" s="20">
        <v>0</v>
      </c>
    </row>
    <row r="89" spans="1:9" ht="12.75" customHeight="1" x14ac:dyDescent="0.25">
      <c r="A89" s="234" t="s">
        <v>349</v>
      </c>
      <c r="B89" s="234"/>
      <c r="C89" s="234"/>
      <c r="D89" s="234"/>
      <c r="E89" s="234"/>
      <c r="F89" s="234"/>
      <c r="G89" s="13">
        <v>81</v>
      </c>
      <c r="H89" s="20">
        <v>0</v>
      </c>
      <c r="I89" s="20">
        <v>0</v>
      </c>
    </row>
    <row r="90" spans="1:9" ht="12.75" customHeight="1" x14ac:dyDescent="0.25">
      <c r="A90" s="234" t="s">
        <v>350</v>
      </c>
      <c r="B90" s="234"/>
      <c r="C90" s="234"/>
      <c r="D90" s="234"/>
      <c r="E90" s="234"/>
      <c r="F90" s="234"/>
      <c r="G90" s="13">
        <v>82</v>
      </c>
      <c r="H90" s="20">
        <v>0</v>
      </c>
      <c r="I90" s="20">
        <v>0</v>
      </c>
    </row>
    <row r="91" spans="1:9" ht="12.75" customHeight="1" x14ac:dyDescent="0.25">
      <c r="A91" s="238" t="s">
        <v>351</v>
      </c>
      <c r="B91" s="238"/>
      <c r="C91" s="238"/>
      <c r="D91" s="238"/>
      <c r="E91" s="238"/>
      <c r="F91" s="238"/>
      <c r="G91" s="14">
        <v>83</v>
      </c>
      <c r="H91" s="21">
        <f>H92-H93</f>
        <v>-13400778</v>
      </c>
      <c r="I91" s="21">
        <f>I92-I93</f>
        <v>-10892273</v>
      </c>
    </row>
    <row r="92" spans="1:9" ht="12.75" customHeight="1" x14ac:dyDescent="0.25">
      <c r="A92" s="234" t="s">
        <v>72</v>
      </c>
      <c r="B92" s="234"/>
      <c r="C92" s="234"/>
      <c r="D92" s="234"/>
      <c r="E92" s="234"/>
      <c r="F92" s="234"/>
      <c r="G92" s="13">
        <v>84</v>
      </c>
      <c r="H92" s="20">
        <v>0</v>
      </c>
      <c r="I92" s="20">
        <v>0</v>
      </c>
    </row>
    <row r="93" spans="1:9" ht="12.75" customHeight="1" x14ac:dyDescent="0.25">
      <c r="A93" s="234" t="s">
        <v>73</v>
      </c>
      <c r="B93" s="234"/>
      <c r="C93" s="234"/>
      <c r="D93" s="234"/>
      <c r="E93" s="234"/>
      <c r="F93" s="234"/>
      <c r="G93" s="13">
        <v>85</v>
      </c>
      <c r="H93" s="20">
        <v>13400778</v>
      </c>
      <c r="I93" s="20">
        <v>10892273</v>
      </c>
    </row>
    <row r="94" spans="1:9" ht="12.75" customHeight="1" x14ac:dyDescent="0.25">
      <c r="A94" s="238" t="s">
        <v>352</v>
      </c>
      <c r="B94" s="238"/>
      <c r="C94" s="238"/>
      <c r="D94" s="238"/>
      <c r="E94" s="238"/>
      <c r="F94" s="238"/>
      <c r="G94" s="14">
        <v>86</v>
      </c>
      <c r="H94" s="21">
        <f>H95-H96</f>
        <v>2508505</v>
      </c>
      <c r="I94" s="21">
        <f>I95-I96</f>
        <v>-9586882</v>
      </c>
    </row>
    <row r="95" spans="1:9" ht="12.75" customHeight="1" x14ac:dyDescent="0.25">
      <c r="A95" s="234" t="s">
        <v>74</v>
      </c>
      <c r="B95" s="234"/>
      <c r="C95" s="234"/>
      <c r="D95" s="234"/>
      <c r="E95" s="234"/>
      <c r="F95" s="234"/>
      <c r="G95" s="13">
        <v>87</v>
      </c>
      <c r="H95" s="20">
        <v>2508505</v>
      </c>
      <c r="I95" s="20">
        <v>0</v>
      </c>
    </row>
    <row r="96" spans="1:9" ht="12.75" customHeight="1" x14ac:dyDescent="0.25">
      <c r="A96" s="234" t="s">
        <v>75</v>
      </c>
      <c r="B96" s="234"/>
      <c r="C96" s="234"/>
      <c r="D96" s="234"/>
      <c r="E96" s="234"/>
      <c r="F96" s="234"/>
      <c r="G96" s="13">
        <v>88</v>
      </c>
      <c r="H96" s="20">
        <v>0</v>
      </c>
      <c r="I96" s="20">
        <v>9586882</v>
      </c>
    </row>
    <row r="97" spans="1:9" ht="12.75" customHeight="1" x14ac:dyDescent="0.25">
      <c r="A97" s="234" t="s">
        <v>76</v>
      </c>
      <c r="B97" s="234"/>
      <c r="C97" s="234"/>
      <c r="D97" s="234"/>
      <c r="E97" s="234"/>
      <c r="F97" s="234"/>
      <c r="G97" s="13">
        <v>89</v>
      </c>
      <c r="H97" s="20">
        <v>0</v>
      </c>
      <c r="I97" s="20">
        <v>0</v>
      </c>
    </row>
    <row r="98" spans="1:9" ht="12.75" customHeight="1" x14ac:dyDescent="0.25">
      <c r="A98" s="236" t="s">
        <v>354</v>
      </c>
      <c r="B98" s="236"/>
      <c r="C98" s="236"/>
      <c r="D98" s="236"/>
      <c r="E98" s="236"/>
      <c r="F98" s="236"/>
      <c r="G98" s="14">
        <v>90</v>
      </c>
      <c r="H98" s="21">
        <f>SUM(H99:H104)</f>
        <v>0</v>
      </c>
      <c r="I98" s="21">
        <f>SUM(I99:I104)</f>
        <v>0</v>
      </c>
    </row>
    <row r="99" spans="1:9" ht="12.75" customHeight="1" x14ac:dyDescent="0.25">
      <c r="A99" s="234" t="s">
        <v>77</v>
      </c>
      <c r="B99" s="234"/>
      <c r="C99" s="234"/>
      <c r="D99" s="234"/>
      <c r="E99" s="234"/>
      <c r="F99" s="234"/>
      <c r="G99" s="13">
        <v>91</v>
      </c>
      <c r="H99" s="20">
        <v>0</v>
      </c>
      <c r="I99" s="20">
        <v>0</v>
      </c>
    </row>
    <row r="100" spans="1:9" ht="12.75" customHeight="1" x14ac:dyDescent="0.25">
      <c r="A100" s="234" t="s">
        <v>78</v>
      </c>
      <c r="B100" s="234"/>
      <c r="C100" s="234"/>
      <c r="D100" s="234"/>
      <c r="E100" s="234"/>
      <c r="F100" s="234"/>
      <c r="G100" s="13">
        <v>92</v>
      </c>
      <c r="H100" s="20">
        <v>0</v>
      </c>
      <c r="I100" s="20">
        <v>0</v>
      </c>
    </row>
    <row r="101" spans="1:9" ht="12.75" customHeight="1" x14ac:dyDescent="0.25">
      <c r="A101" s="234" t="s">
        <v>79</v>
      </c>
      <c r="B101" s="234"/>
      <c r="C101" s="234"/>
      <c r="D101" s="234"/>
      <c r="E101" s="234"/>
      <c r="F101" s="234"/>
      <c r="G101" s="13">
        <v>93</v>
      </c>
      <c r="H101" s="20">
        <v>0</v>
      </c>
      <c r="I101" s="20">
        <v>0</v>
      </c>
    </row>
    <row r="102" spans="1:9" ht="12.75" customHeight="1" x14ac:dyDescent="0.25">
      <c r="A102" s="234" t="s">
        <v>80</v>
      </c>
      <c r="B102" s="234"/>
      <c r="C102" s="234"/>
      <c r="D102" s="234"/>
      <c r="E102" s="234"/>
      <c r="F102" s="234"/>
      <c r="G102" s="13">
        <v>94</v>
      </c>
      <c r="H102" s="20">
        <v>0</v>
      </c>
      <c r="I102" s="20">
        <v>0</v>
      </c>
    </row>
    <row r="103" spans="1:9" ht="12.75" customHeight="1" x14ac:dyDescent="0.25">
      <c r="A103" s="234" t="s">
        <v>81</v>
      </c>
      <c r="B103" s="234"/>
      <c r="C103" s="234"/>
      <c r="D103" s="234"/>
      <c r="E103" s="234"/>
      <c r="F103" s="234"/>
      <c r="G103" s="13">
        <v>95</v>
      </c>
      <c r="H103" s="20">
        <v>0</v>
      </c>
      <c r="I103" s="20">
        <v>0</v>
      </c>
    </row>
    <row r="104" spans="1:9" ht="12.75" customHeight="1" x14ac:dyDescent="0.25">
      <c r="A104" s="234" t="s">
        <v>82</v>
      </c>
      <c r="B104" s="234"/>
      <c r="C104" s="234"/>
      <c r="D104" s="234"/>
      <c r="E104" s="234"/>
      <c r="F104" s="234"/>
      <c r="G104" s="13">
        <v>96</v>
      </c>
      <c r="H104" s="20">
        <v>0</v>
      </c>
      <c r="I104" s="20">
        <v>0</v>
      </c>
    </row>
    <row r="105" spans="1:9" ht="12.75" customHeight="1" x14ac:dyDescent="0.25">
      <c r="A105" s="236" t="s">
        <v>355</v>
      </c>
      <c r="B105" s="236"/>
      <c r="C105" s="236"/>
      <c r="D105" s="236"/>
      <c r="E105" s="236"/>
      <c r="F105" s="236"/>
      <c r="G105" s="14">
        <v>97</v>
      </c>
      <c r="H105" s="21">
        <f>SUM(H106:H116)</f>
        <v>1019795</v>
      </c>
      <c r="I105" s="21">
        <f>SUM(I106:I116)</f>
        <v>1353805</v>
      </c>
    </row>
    <row r="106" spans="1:9" ht="12.75" customHeight="1" x14ac:dyDescent="0.25">
      <c r="A106" s="234" t="s">
        <v>83</v>
      </c>
      <c r="B106" s="234"/>
      <c r="C106" s="234"/>
      <c r="D106" s="234"/>
      <c r="E106" s="234"/>
      <c r="F106" s="234"/>
      <c r="G106" s="13">
        <v>98</v>
      </c>
      <c r="H106" s="20">
        <v>0</v>
      </c>
      <c r="I106" s="20">
        <v>0</v>
      </c>
    </row>
    <row r="107" spans="1:9" ht="24.6" customHeight="1" x14ac:dyDescent="0.25">
      <c r="A107" s="234" t="s">
        <v>84</v>
      </c>
      <c r="B107" s="234"/>
      <c r="C107" s="234"/>
      <c r="D107" s="234"/>
      <c r="E107" s="234"/>
      <c r="F107" s="234"/>
      <c r="G107" s="13">
        <v>99</v>
      </c>
      <c r="H107" s="20">
        <v>0</v>
      </c>
      <c r="I107" s="20">
        <v>0</v>
      </c>
    </row>
    <row r="108" spans="1:9" ht="12.75" customHeight="1" x14ac:dyDescent="0.25">
      <c r="A108" s="234" t="s">
        <v>85</v>
      </c>
      <c r="B108" s="234"/>
      <c r="C108" s="234"/>
      <c r="D108" s="234"/>
      <c r="E108" s="234"/>
      <c r="F108" s="234"/>
      <c r="G108" s="13">
        <v>100</v>
      </c>
      <c r="H108" s="20">
        <v>0</v>
      </c>
      <c r="I108" s="20">
        <v>0</v>
      </c>
    </row>
    <row r="109" spans="1:9" ht="21.6" customHeight="1" x14ac:dyDescent="0.25">
      <c r="A109" s="234" t="s">
        <v>86</v>
      </c>
      <c r="B109" s="234"/>
      <c r="C109" s="234"/>
      <c r="D109" s="234"/>
      <c r="E109" s="234"/>
      <c r="F109" s="234"/>
      <c r="G109" s="13">
        <v>101</v>
      </c>
      <c r="H109" s="20">
        <v>0</v>
      </c>
      <c r="I109" s="20">
        <v>0</v>
      </c>
    </row>
    <row r="110" spans="1:9" ht="12.75" customHeight="1" x14ac:dyDescent="0.25">
      <c r="A110" s="234" t="s">
        <v>87</v>
      </c>
      <c r="B110" s="234"/>
      <c r="C110" s="234"/>
      <c r="D110" s="234"/>
      <c r="E110" s="234"/>
      <c r="F110" s="234"/>
      <c r="G110" s="13">
        <v>102</v>
      </c>
      <c r="H110" s="20">
        <v>0</v>
      </c>
      <c r="I110" s="20">
        <v>0</v>
      </c>
    </row>
    <row r="111" spans="1:9" ht="12.75" customHeight="1" x14ac:dyDescent="0.25">
      <c r="A111" s="234" t="s">
        <v>88</v>
      </c>
      <c r="B111" s="234"/>
      <c r="C111" s="234"/>
      <c r="D111" s="234"/>
      <c r="E111" s="234"/>
      <c r="F111" s="234"/>
      <c r="G111" s="13">
        <v>103</v>
      </c>
      <c r="H111" s="20">
        <v>0</v>
      </c>
      <c r="I111" s="20">
        <v>0</v>
      </c>
    </row>
    <row r="112" spans="1:9" ht="12.75" customHeight="1" x14ac:dyDescent="0.25">
      <c r="A112" s="234" t="s">
        <v>89</v>
      </c>
      <c r="B112" s="234"/>
      <c r="C112" s="234"/>
      <c r="D112" s="234"/>
      <c r="E112" s="234"/>
      <c r="F112" s="234"/>
      <c r="G112" s="13">
        <v>104</v>
      </c>
      <c r="H112" s="20">
        <v>0</v>
      </c>
      <c r="I112" s="20">
        <v>0</v>
      </c>
    </row>
    <row r="113" spans="1:9" ht="12.75" customHeight="1" x14ac:dyDescent="0.25">
      <c r="A113" s="234" t="s">
        <v>90</v>
      </c>
      <c r="B113" s="234"/>
      <c r="C113" s="234"/>
      <c r="D113" s="234"/>
      <c r="E113" s="234"/>
      <c r="F113" s="234"/>
      <c r="G113" s="13">
        <v>105</v>
      </c>
      <c r="H113" s="20">
        <v>0</v>
      </c>
      <c r="I113" s="20">
        <v>0</v>
      </c>
    </row>
    <row r="114" spans="1:9" ht="12.75" customHeight="1" x14ac:dyDescent="0.25">
      <c r="A114" s="234" t="s">
        <v>91</v>
      </c>
      <c r="B114" s="234"/>
      <c r="C114" s="234"/>
      <c r="D114" s="234"/>
      <c r="E114" s="234"/>
      <c r="F114" s="234"/>
      <c r="G114" s="13">
        <v>106</v>
      </c>
      <c r="H114" s="20">
        <v>0</v>
      </c>
      <c r="I114" s="20">
        <v>0</v>
      </c>
    </row>
    <row r="115" spans="1:9" ht="12.75" customHeight="1" x14ac:dyDescent="0.25">
      <c r="A115" s="234" t="s">
        <v>92</v>
      </c>
      <c r="B115" s="234"/>
      <c r="C115" s="234"/>
      <c r="D115" s="234"/>
      <c r="E115" s="234"/>
      <c r="F115" s="234"/>
      <c r="G115" s="13">
        <v>107</v>
      </c>
      <c r="H115" s="20">
        <v>89354</v>
      </c>
      <c r="I115" s="20">
        <v>45906</v>
      </c>
    </row>
    <row r="116" spans="1:9" ht="12.75" customHeight="1" x14ac:dyDescent="0.25">
      <c r="A116" s="234" t="s">
        <v>93</v>
      </c>
      <c r="B116" s="234"/>
      <c r="C116" s="234"/>
      <c r="D116" s="234"/>
      <c r="E116" s="234"/>
      <c r="F116" s="234"/>
      <c r="G116" s="13">
        <v>108</v>
      </c>
      <c r="H116" s="20">
        <v>930441</v>
      </c>
      <c r="I116" s="20">
        <v>1307899</v>
      </c>
    </row>
    <row r="117" spans="1:9" ht="12.75" customHeight="1" x14ac:dyDescent="0.25">
      <c r="A117" s="236" t="s">
        <v>356</v>
      </c>
      <c r="B117" s="236"/>
      <c r="C117" s="236"/>
      <c r="D117" s="236"/>
      <c r="E117" s="236"/>
      <c r="F117" s="236"/>
      <c r="G117" s="14">
        <v>109</v>
      </c>
      <c r="H117" s="21">
        <f>SUM(H118:H131)</f>
        <v>13219848</v>
      </c>
      <c r="I117" s="21">
        <f>SUM(I118:I131)</f>
        <v>14877183</v>
      </c>
    </row>
    <row r="118" spans="1:9" ht="12.75" customHeight="1" x14ac:dyDescent="0.25">
      <c r="A118" s="234" t="s">
        <v>83</v>
      </c>
      <c r="B118" s="234"/>
      <c r="C118" s="234"/>
      <c r="D118" s="234"/>
      <c r="E118" s="234"/>
      <c r="F118" s="234"/>
      <c r="G118" s="13">
        <v>110</v>
      </c>
      <c r="H118" s="20">
        <v>0</v>
      </c>
      <c r="I118" s="20">
        <v>0</v>
      </c>
    </row>
    <row r="119" spans="1:9" ht="22.2" customHeight="1" x14ac:dyDescent="0.25">
      <c r="A119" s="234" t="s">
        <v>84</v>
      </c>
      <c r="B119" s="234"/>
      <c r="C119" s="234"/>
      <c r="D119" s="234"/>
      <c r="E119" s="234"/>
      <c r="F119" s="234"/>
      <c r="G119" s="13">
        <v>111</v>
      </c>
      <c r="H119" s="20">
        <v>0</v>
      </c>
      <c r="I119" s="20">
        <v>0</v>
      </c>
    </row>
    <row r="120" spans="1:9" ht="12.75" customHeight="1" x14ac:dyDescent="0.25">
      <c r="A120" s="234" t="s">
        <v>85</v>
      </c>
      <c r="B120" s="234"/>
      <c r="C120" s="234"/>
      <c r="D120" s="234"/>
      <c r="E120" s="234"/>
      <c r="F120" s="234"/>
      <c r="G120" s="13">
        <v>112</v>
      </c>
      <c r="H120" s="20">
        <v>0</v>
      </c>
      <c r="I120" s="20">
        <v>0</v>
      </c>
    </row>
    <row r="121" spans="1:9" ht="23.4" customHeight="1" x14ac:dyDescent="0.25">
      <c r="A121" s="234" t="s">
        <v>86</v>
      </c>
      <c r="B121" s="234"/>
      <c r="C121" s="234"/>
      <c r="D121" s="234"/>
      <c r="E121" s="234"/>
      <c r="F121" s="234"/>
      <c r="G121" s="13">
        <v>113</v>
      </c>
      <c r="H121" s="20">
        <v>0</v>
      </c>
      <c r="I121" s="20">
        <v>0</v>
      </c>
    </row>
    <row r="122" spans="1:9" ht="12.75" customHeight="1" x14ac:dyDescent="0.25">
      <c r="A122" s="234" t="s">
        <v>87</v>
      </c>
      <c r="B122" s="234"/>
      <c r="C122" s="234"/>
      <c r="D122" s="234"/>
      <c r="E122" s="234"/>
      <c r="F122" s="234"/>
      <c r="G122" s="13">
        <v>114</v>
      </c>
      <c r="H122" s="20">
        <v>0</v>
      </c>
      <c r="I122" s="20">
        <v>0</v>
      </c>
    </row>
    <row r="123" spans="1:9" ht="12.75" customHeight="1" x14ac:dyDescent="0.25">
      <c r="A123" s="234" t="s">
        <v>88</v>
      </c>
      <c r="B123" s="234"/>
      <c r="C123" s="234"/>
      <c r="D123" s="234"/>
      <c r="E123" s="234"/>
      <c r="F123" s="234"/>
      <c r="G123" s="13">
        <v>115</v>
      </c>
      <c r="H123" s="20">
        <v>0</v>
      </c>
      <c r="I123" s="20">
        <v>0</v>
      </c>
    </row>
    <row r="124" spans="1:9" ht="12.75" customHeight="1" x14ac:dyDescent="0.25">
      <c r="A124" s="234" t="s">
        <v>89</v>
      </c>
      <c r="B124" s="234"/>
      <c r="C124" s="234"/>
      <c r="D124" s="234"/>
      <c r="E124" s="234"/>
      <c r="F124" s="234"/>
      <c r="G124" s="13">
        <v>116</v>
      </c>
      <c r="H124" s="20">
        <v>47072</v>
      </c>
      <c r="I124" s="20">
        <v>420777</v>
      </c>
    </row>
    <row r="125" spans="1:9" ht="12.75" customHeight="1" x14ac:dyDescent="0.25">
      <c r="A125" s="234" t="s">
        <v>90</v>
      </c>
      <c r="B125" s="234"/>
      <c r="C125" s="234"/>
      <c r="D125" s="234"/>
      <c r="E125" s="234"/>
      <c r="F125" s="234"/>
      <c r="G125" s="13">
        <v>117</v>
      </c>
      <c r="H125" s="20">
        <v>11516588</v>
      </c>
      <c r="I125" s="20">
        <v>12509910</v>
      </c>
    </row>
    <row r="126" spans="1:9" x14ac:dyDescent="0.25">
      <c r="A126" s="234" t="s">
        <v>91</v>
      </c>
      <c r="B126" s="234"/>
      <c r="C126" s="234"/>
      <c r="D126" s="234"/>
      <c r="E126" s="234"/>
      <c r="F126" s="234"/>
      <c r="G126" s="13">
        <v>118</v>
      </c>
      <c r="H126" s="20">
        <v>0</v>
      </c>
      <c r="I126" s="20">
        <v>0</v>
      </c>
    </row>
    <row r="127" spans="1:9" x14ac:dyDescent="0.25">
      <c r="A127" s="234" t="s">
        <v>94</v>
      </c>
      <c r="B127" s="234"/>
      <c r="C127" s="234"/>
      <c r="D127" s="234"/>
      <c r="E127" s="234"/>
      <c r="F127" s="234"/>
      <c r="G127" s="13">
        <v>119</v>
      </c>
      <c r="H127" s="20">
        <v>1371866</v>
      </c>
      <c r="I127" s="20">
        <v>1842364</v>
      </c>
    </row>
    <row r="128" spans="1:9" x14ac:dyDescent="0.25">
      <c r="A128" s="234" t="s">
        <v>95</v>
      </c>
      <c r="B128" s="234"/>
      <c r="C128" s="234"/>
      <c r="D128" s="234"/>
      <c r="E128" s="234"/>
      <c r="F128" s="234"/>
      <c r="G128" s="13">
        <v>120</v>
      </c>
      <c r="H128" s="20">
        <v>283770</v>
      </c>
      <c r="I128" s="20">
        <v>80524</v>
      </c>
    </row>
    <row r="129" spans="1:9" x14ac:dyDescent="0.25">
      <c r="A129" s="234" t="s">
        <v>96</v>
      </c>
      <c r="B129" s="234"/>
      <c r="C129" s="234"/>
      <c r="D129" s="234"/>
      <c r="E129" s="234"/>
      <c r="F129" s="234"/>
      <c r="G129" s="13">
        <v>121</v>
      </c>
      <c r="H129" s="20">
        <v>0</v>
      </c>
      <c r="I129" s="20">
        <v>0</v>
      </c>
    </row>
    <row r="130" spans="1:9" x14ac:dyDescent="0.25">
      <c r="A130" s="234" t="s">
        <v>97</v>
      </c>
      <c r="B130" s="234"/>
      <c r="C130" s="234"/>
      <c r="D130" s="234"/>
      <c r="E130" s="234"/>
      <c r="F130" s="234"/>
      <c r="G130" s="13">
        <v>122</v>
      </c>
      <c r="H130" s="20">
        <v>0</v>
      </c>
      <c r="I130" s="20">
        <v>0</v>
      </c>
    </row>
    <row r="131" spans="1:9" x14ac:dyDescent="0.25">
      <c r="A131" s="234" t="s">
        <v>98</v>
      </c>
      <c r="B131" s="234"/>
      <c r="C131" s="234"/>
      <c r="D131" s="234"/>
      <c r="E131" s="234"/>
      <c r="F131" s="234"/>
      <c r="G131" s="13">
        <v>123</v>
      </c>
      <c r="H131" s="20">
        <v>552</v>
      </c>
      <c r="I131" s="20">
        <v>23608</v>
      </c>
    </row>
    <row r="132" spans="1:9" ht="22.2" customHeight="1" x14ac:dyDescent="0.25">
      <c r="A132" s="235" t="s">
        <v>99</v>
      </c>
      <c r="B132" s="235"/>
      <c r="C132" s="235"/>
      <c r="D132" s="235"/>
      <c r="E132" s="235"/>
      <c r="F132" s="235"/>
      <c r="G132" s="13">
        <v>124</v>
      </c>
      <c r="H132" s="20">
        <v>17739</v>
      </c>
      <c r="I132" s="20">
        <v>7005</v>
      </c>
    </row>
    <row r="133" spans="1:9" ht="12.75" customHeight="1" x14ac:dyDescent="0.25">
      <c r="A133" s="236" t="s">
        <v>357</v>
      </c>
      <c r="B133" s="236"/>
      <c r="C133" s="236"/>
      <c r="D133" s="236"/>
      <c r="E133" s="236"/>
      <c r="F133" s="236"/>
      <c r="G133" s="14">
        <v>125</v>
      </c>
      <c r="H133" s="21">
        <f>H75+H98+H105+H117+H132</f>
        <v>239323889</v>
      </c>
      <c r="I133" s="21">
        <f>I75+I98+I105+I117+I132</f>
        <v>361717618</v>
      </c>
    </row>
    <row r="134" spans="1:9" x14ac:dyDescent="0.25">
      <c r="A134" s="235" t="s">
        <v>100</v>
      </c>
      <c r="B134" s="235"/>
      <c r="C134" s="235"/>
      <c r="D134" s="235"/>
      <c r="E134" s="235"/>
      <c r="F134" s="235"/>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J47" sqref="J47"/>
    </sheetView>
  </sheetViews>
  <sheetFormatPr defaultRowHeight="13.2" x14ac:dyDescent="0.25"/>
  <cols>
    <col min="1" max="7" width="9.109375" style="96"/>
    <col min="8" max="11" width="19.109375" style="95" customWidth="1"/>
    <col min="12" max="263" width="9.109375" style="96"/>
    <col min="264" max="264" width="9.88671875" style="96" bestFit="1" customWidth="1"/>
    <col min="265" max="265" width="11.6640625" style="96" bestFit="1" customWidth="1"/>
    <col min="266" max="519" width="9.109375" style="96"/>
    <col min="520" max="520" width="9.88671875" style="96" bestFit="1" customWidth="1"/>
    <col min="521" max="521" width="11.6640625" style="96" bestFit="1" customWidth="1"/>
    <col min="522" max="775" width="9.109375" style="96"/>
    <col min="776" max="776" width="9.88671875" style="96" bestFit="1" customWidth="1"/>
    <col min="777" max="777" width="11.6640625" style="96" bestFit="1" customWidth="1"/>
    <col min="778" max="1031" width="9.109375" style="96"/>
    <col min="1032" max="1032" width="9.88671875" style="96" bestFit="1" customWidth="1"/>
    <col min="1033" max="1033" width="11.6640625" style="96" bestFit="1" customWidth="1"/>
    <col min="1034" max="1287" width="9.109375" style="96"/>
    <col min="1288" max="1288" width="9.88671875" style="96" bestFit="1" customWidth="1"/>
    <col min="1289" max="1289" width="11.6640625" style="96" bestFit="1" customWidth="1"/>
    <col min="1290" max="1543" width="9.109375" style="96"/>
    <col min="1544" max="1544" width="9.88671875" style="96" bestFit="1" customWidth="1"/>
    <col min="1545" max="1545" width="11.6640625" style="96" bestFit="1" customWidth="1"/>
    <col min="1546" max="1799" width="9.109375" style="96"/>
    <col min="1800" max="1800" width="9.88671875" style="96" bestFit="1" customWidth="1"/>
    <col min="1801" max="1801" width="11.6640625" style="96" bestFit="1" customWidth="1"/>
    <col min="1802" max="2055" width="9.109375" style="96"/>
    <col min="2056" max="2056" width="9.88671875" style="96" bestFit="1" customWidth="1"/>
    <col min="2057" max="2057" width="11.6640625" style="96" bestFit="1" customWidth="1"/>
    <col min="2058" max="2311" width="9.109375" style="96"/>
    <col min="2312" max="2312" width="9.88671875" style="96" bestFit="1" customWidth="1"/>
    <col min="2313" max="2313" width="11.6640625" style="96" bestFit="1" customWidth="1"/>
    <col min="2314" max="2567" width="9.109375" style="96"/>
    <col min="2568" max="2568" width="9.88671875" style="96" bestFit="1" customWidth="1"/>
    <col min="2569" max="2569" width="11.6640625" style="96" bestFit="1" customWidth="1"/>
    <col min="2570" max="2823" width="9.109375" style="96"/>
    <col min="2824" max="2824" width="9.88671875" style="96" bestFit="1" customWidth="1"/>
    <col min="2825" max="2825" width="11.6640625" style="96" bestFit="1" customWidth="1"/>
    <col min="2826" max="3079" width="9.109375" style="96"/>
    <col min="3080" max="3080" width="9.88671875" style="96" bestFit="1" customWidth="1"/>
    <col min="3081" max="3081" width="11.6640625" style="96" bestFit="1" customWidth="1"/>
    <col min="3082" max="3335" width="9.109375" style="96"/>
    <col min="3336" max="3336" width="9.88671875" style="96" bestFit="1" customWidth="1"/>
    <col min="3337" max="3337" width="11.6640625" style="96" bestFit="1" customWidth="1"/>
    <col min="3338" max="3591" width="9.109375" style="96"/>
    <col min="3592" max="3592" width="9.88671875" style="96" bestFit="1" customWidth="1"/>
    <col min="3593" max="3593" width="11.6640625" style="96" bestFit="1" customWidth="1"/>
    <col min="3594" max="3847" width="9.109375" style="96"/>
    <col min="3848" max="3848" width="9.88671875" style="96" bestFit="1" customWidth="1"/>
    <col min="3849" max="3849" width="11.6640625" style="96" bestFit="1" customWidth="1"/>
    <col min="3850" max="4103" width="9.109375" style="96"/>
    <col min="4104" max="4104" width="9.88671875" style="96" bestFit="1" customWidth="1"/>
    <col min="4105" max="4105" width="11.6640625" style="96" bestFit="1" customWidth="1"/>
    <col min="4106" max="4359" width="9.109375" style="96"/>
    <col min="4360" max="4360" width="9.88671875" style="96" bestFit="1" customWidth="1"/>
    <col min="4361" max="4361" width="11.6640625" style="96" bestFit="1" customWidth="1"/>
    <col min="4362" max="4615" width="9.109375" style="96"/>
    <col min="4616" max="4616" width="9.88671875" style="96" bestFit="1" customWidth="1"/>
    <col min="4617" max="4617" width="11.6640625" style="96" bestFit="1" customWidth="1"/>
    <col min="4618" max="4871" width="9.109375" style="96"/>
    <col min="4872" max="4872" width="9.88671875" style="96" bestFit="1" customWidth="1"/>
    <col min="4873" max="4873" width="11.6640625" style="96" bestFit="1" customWidth="1"/>
    <col min="4874" max="5127" width="9.109375" style="96"/>
    <col min="5128" max="5128" width="9.88671875" style="96" bestFit="1" customWidth="1"/>
    <col min="5129" max="5129" width="11.6640625" style="96" bestFit="1" customWidth="1"/>
    <col min="5130" max="5383" width="9.109375" style="96"/>
    <col min="5384" max="5384" width="9.88671875" style="96" bestFit="1" customWidth="1"/>
    <col min="5385" max="5385" width="11.6640625" style="96" bestFit="1" customWidth="1"/>
    <col min="5386" max="5639" width="9.109375" style="96"/>
    <col min="5640" max="5640" width="9.88671875" style="96" bestFit="1" customWidth="1"/>
    <col min="5641" max="5641" width="11.6640625" style="96" bestFit="1" customWidth="1"/>
    <col min="5642" max="5895" width="9.109375" style="96"/>
    <col min="5896" max="5896" width="9.88671875" style="96" bestFit="1" customWidth="1"/>
    <col min="5897" max="5897" width="11.6640625" style="96" bestFit="1" customWidth="1"/>
    <col min="5898" max="6151" width="9.109375" style="96"/>
    <col min="6152" max="6152" width="9.88671875" style="96" bestFit="1" customWidth="1"/>
    <col min="6153" max="6153" width="11.6640625" style="96" bestFit="1" customWidth="1"/>
    <col min="6154" max="6407" width="9.109375" style="96"/>
    <col min="6408" max="6408" width="9.88671875" style="96" bestFit="1" customWidth="1"/>
    <col min="6409" max="6409" width="11.6640625" style="96" bestFit="1" customWidth="1"/>
    <col min="6410" max="6663" width="9.109375" style="96"/>
    <col min="6664" max="6664" width="9.88671875" style="96" bestFit="1" customWidth="1"/>
    <col min="6665" max="6665" width="11.6640625" style="96" bestFit="1" customWidth="1"/>
    <col min="6666" max="6919" width="9.109375" style="96"/>
    <col min="6920" max="6920" width="9.88671875" style="96" bestFit="1" customWidth="1"/>
    <col min="6921" max="6921" width="11.6640625" style="96" bestFit="1" customWidth="1"/>
    <col min="6922" max="7175" width="9.109375" style="96"/>
    <col min="7176" max="7176" width="9.88671875" style="96" bestFit="1" customWidth="1"/>
    <col min="7177" max="7177" width="11.6640625" style="96" bestFit="1" customWidth="1"/>
    <col min="7178" max="7431" width="9.109375" style="96"/>
    <col min="7432" max="7432" width="9.88671875" style="96" bestFit="1" customWidth="1"/>
    <col min="7433" max="7433" width="11.6640625" style="96" bestFit="1" customWidth="1"/>
    <col min="7434" max="7687" width="9.109375" style="96"/>
    <col min="7688" max="7688" width="9.88671875" style="96" bestFit="1" customWidth="1"/>
    <col min="7689" max="7689" width="11.6640625" style="96" bestFit="1" customWidth="1"/>
    <col min="7690" max="7943" width="9.109375" style="96"/>
    <col min="7944" max="7944" width="9.88671875" style="96" bestFit="1" customWidth="1"/>
    <col min="7945" max="7945" width="11.6640625" style="96" bestFit="1" customWidth="1"/>
    <col min="7946" max="8199" width="9.109375" style="96"/>
    <col min="8200" max="8200" width="9.88671875" style="96" bestFit="1" customWidth="1"/>
    <col min="8201" max="8201" width="11.6640625" style="96" bestFit="1" customWidth="1"/>
    <col min="8202" max="8455" width="9.109375" style="96"/>
    <col min="8456" max="8456" width="9.88671875" style="96" bestFit="1" customWidth="1"/>
    <col min="8457" max="8457" width="11.6640625" style="96" bestFit="1" customWidth="1"/>
    <col min="8458" max="8711" width="9.109375" style="96"/>
    <col min="8712" max="8712" width="9.88671875" style="96" bestFit="1" customWidth="1"/>
    <col min="8713" max="8713" width="11.6640625" style="96" bestFit="1" customWidth="1"/>
    <col min="8714" max="8967" width="9.109375" style="96"/>
    <col min="8968" max="8968" width="9.88671875" style="96" bestFit="1" customWidth="1"/>
    <col min="8969" max="8969" width="11.6640625" style="96" bestFit="1" customWidth="1"/>
    <col min="8970" max="9223" width="9.109375" style="96"/>
    <col min="9224" max="9224" width="9.88671875" style="96" bestFit="1" customWidth="1"/>
    <col min="9225" max="9225" width="11.6640625" style="96" bestFit="1" customWidth="1"/>
    <col min="9226" max="9479" width="9.109375" style="96"/>
    <col min="9480" max="9480" width="9.88671875" style="96" bestFit="1" customWidth="1"/>
    <col min="9481" max="9481" width="11.6640625" style="96" bestFit="1" customWidth="1"/>
    <col min="9482" max="9735" width="9.109375" style="96"/>
    <col min="9736" max="9736" width="9.88671875" style="96" bestFit="1" customWidth="1"/>
    <col min="9737" max="9737" width="11.6640625" style="96" bestFit="1" customWidth="1"/>
    <col min="9738" max="9991" width="9.109375" style="96"/>
    <col min="9992" max="9992" width="9.88671875" style="96" bestFit="1" customWidth="1"/>
    <col min="9993" max="9993" width="11.6640625" style="96" bestFit="1" customWidth="1"/>
    <col min="9994" max="10247" width="9.109375" style="96"/>
    <col min="10248" max="10248" width="9.88671875" style="96" bestFit="1" customWidth="1"/>
    <col min="10249" max="10249" width="11.6640625" style="96" bestFit="1" customWidth="1"/>
    <col min="10250" max="10503" width="9.109375" style="96"/>
    <col min="10504" max="10504" width="9.88671875" style="96" bestFit="1" customWidth="1"/>
    <col min="10505" max="10505" width="11.6640625" style="96" bestFit="1" customWidth="1"/>
    <col min="10506" max="10759" width="9.109375" style="96"/>
    <col min="10760" max="10760" width="9.88671875" style="96" bestFit="1" customWidth="1"/>
    <col min="10761" max="10761" width="11.6640625" style="96" bestFit="1" customWidth="1"/>
    <col min="10762" max="11015" width="9.109375" style="96"/>
    <col min="11016" max="11016" width="9.88671875" style="96" bestFit="1" customWidth="1"/>
    <col min="11017" max="11017" width="11.6640625" style="96" bestFit="1" customWidth="1"/>
    <col min="11018" max="11271" width="9.109375" style="96"/>
    <col min="11272" max="11272" width="9.88671875" style="96" bestFit="1" customWidth="1"/>
    <col min="11273" max="11273" width="11.6640625" style="96" bestFit="1" customWidth="1"/>
    <col min="11274" max="11527" width="9.109375" style="96"/>
    <col min="11528" max="11528" width="9.88671875" style="96" bestFit="1" customWidth="1"/>
    <col min="11529" max="11529" width="11.6640625" style="96" bestFit="1" customWidth="1"/>
    <col min="11530" max="11783" width="9.109375" style="96"/>
    <col min="11784" max="11784" width="9.88671875" style="96" bestFit="1" customWidth="1"/>
    <col min="11785" max="11785" width="11.6640625" style="96" bestFit="1" customWidth="1"/>
    <col min="11786" max="12039" width="9.109375" style="96"/>
    <col min="12040" max="12040" width="9.88671875" style="96" bestFit="1" customWidth="1"/>
    <col min="12041" max="12041" width="11.6640625" style="96" bestFit="1" customWidth="1"/>
    <col min="12042" max="12295" width="9.109375" style="96"/>
    <col min="12296" max="12296" width="9.88671875" style="96" bestFit="1" customWidth="1"/>
    <col min="12297" max="12297" width="11.6640625" style="96" bestFit="1" customWidth="1"/>
    <col min="12298" max="12551" width="9.109375" style="96"/>
    <col min="12552" max="12552" width="9.88671875" style="96" bestFit="1" customWidth="1"/>
    <col min="12553" max="12553" width="11.6640625" style="96" bestFit="1" customWidth="1"/>
    <col min="12554" max="12807" width="9.109375" style="96"/>
    <col min="12808" max="12808" width="9.88671875" style="96" bestFit="1" customWidth="1"/>
    <col min="12809" max="12809" width="11.6640625" style="96" bestFit="1" customWidth="1"/>
    <col min="12810" max="13063" width="9.109375" style="96"/>
    <col min="13064" max="13064" width="9.88671875" style="96" bestFit="1" customWidth="1"/>
    <col min="13065" max="13065" width="11.6640625" style="96" bestFit="1" customWidth="1"/>
    <col min="13066" max="13319" width="9.109375" style="96"/>
    <col min="13320" max="13320" width="9.88671875" style="96" bestFit="1" customWidth="1"/>
    <col min="13321" max="13321" width="11.6640625" style="96" bestFit="1" customWidth="1"/>
    <col min="13322" max="13575" width="9.109375" style="96"/>
    <col min="13576" max="13576" width="9.88671875" style="96" bestFit="1" customWidth="1"/>
    <col min="13577" max="13577" width="11.6640625" style="96" bestFit="1" customWidth="1"/>
    <col min="13578" max="13831" width="9.109375" style="96"/>
    <col min="13832" max="13832" width="9.88671875" style="96" bestFit="1" customWidth="1"/>
    <col min="13833" max="13833" width="11.6640625" style="96" bestFit="1" customWidth="1"/>
    <col min="13834" max="14087" width="9.109375" style="96"/>
    <col min="14088" max="14088" width="9.88671875" style="96" bestFit="1" customWidth="1"/>
    <col min="14089" max="14089" width="11.6640625" style="96" bestFit="1" customWidth="1"/>
    <col min="14090" max="14343" width="9.109375" style="96"/>
    <col min="14344" max="14344" width="9.88671875" style="96" bestFit="1" customWidth="1"/>
    <col min="14345" max="14345" width="11.6640625" style="96" bestFit="1" customWidth="1"/>
    <col min="14346" max="14599" width="9.109375" style="96"/>
    <col min="14600" max="14600" width="9.88671875" style="96" bestFit="1" customWidth="1"/>
    <col min="14601" max="14601" width="11.6640625" style="96" bestFit="1" customWidth="1"/>
    <col min="14602" max="14855" width="9.109375" style="96"/>
    <col min="14856" max="14856" width="9.88671875" style="96" bestFit="1" customWidth="1"/>
    <col min="14857" max="14857" width="11.6640625" style="96" bestFit="1" customWidth="1"/>
    <col min="14858" max="15111" width="9.109375" style="96"/>
    <col min="15112" max="15112" width="9.88671875" style="96" bestFit="1" customWidth="1"/>
    <col min="15113" max="15113" width="11.6640625" style="96" bestFit="1" customWidth="1"/>
    <col min="15114" max="15367" width="9.109375" style="96"/>
    <col min="15368" max="15368" width="9.88671875" style="96" bestFit="1" customWidth="1"/>
    <col min="15369" max="15369" width="11.6640625" style="96" bestFit="1" customWidth="1"/>
    <col min="15370" max="15623" width="9.109375" style="96"/>
    <col min="15624" max="15624" width="9.88671875" style="96" bestFit="1" customWidth="1"/>
    <col min="15625" max="15625" width="11.6640625" style="96" bestFit="1" customWidth="1"/>
    <col min="15626" max="15879" width="9.109375" style="96"/>
    <col min="15880" max="15880" width="9.88671875" style="96" bestFit="1" customWidth="1"/>
    <col min="15881" max="15881" width="11.6640625" style="96" bestFit="1" customWidth="1"/>
    <col min="15882" max="16135" width="9.109375" style="96"/>
    <col min="16136" max="16136" width="9.88671875" style="96" bestFit="1" customWidth="1"/>
    <col min="16137" max="16137" width="11.6640625" style="96" bestFit="1" customWidth="1"/>
    <col min="16138" max="16384" width="9.109375" style="96"/>
  </cols>
  <sheetData>
    <row r="1" spans="1:11" x14ac:dyDescent="0.25">
      <c r="A1" s="271" t="s">
        <v>102</v>
      </c>
      <c r="B1" s="272"/>
      <c r="C1" s="272"/>
      <c r="D1" s="272"/>
      <c r="E1" s="272"/>
      <c r="F1" s="272"/>
      <c r="G1" s="272"/>
      <c r="H1" s="272"/>
      <c r="I1" s="272"/>
    </row>
    <row r="2" spans="1:11" x14ac:dyDescent="0.25">
      <c r="A2" s="273" t="s">
        <v>567</v>
      </c>
      <c r="B2" s="274"/>
      <c r="C2" s="274"/>
      <c r="D2" s="274"/>
      <c r="E2" s="274"/>
      <c r="F2" s="274"/>
      <c r="G2" s="274"/>
      <c r="H2" s="274"/>
      <c r="I2" s="274"/>
    </row>
    <row r="3" spans="1:11" x14ac:dyDescent="0.25">
      <c r="A3" s="275" t="s">
        <v>282</v>
      </c>
      <c r="B3" s="276"/>
      <c r="C3" s="276"/>
      <c r="D3" s="276"/>
      <c r="E3" s="276"/>
      <c r="F3" s="276"/>
      <c r="G3" s="276"/>
      <c r="H3" s="276"/>
      <c r="I3" s="276"/>
      <c r="J3" s="277"/>
      <c r="K3" s="277"/>
    </row>
    <row r="4" spans="1:11" x14ac:dyDescent="0.25">
      <c r="A4" s="278" t="s">
        <v>508</v>
      </c>
      <c r="B4" s="279"/>
      <c r="C4" s="279"/>
      <c r="D4" s="279"/>
      <c r="E4" s="279"/>
      <c r="F4" s="279"/>
      <c r="G4" s="279"/>
      <c r="H4" s="279"/>
      <c r="I4" s="279"/>
      <c r="J4" s="280"/>
      <c r="K4" s="280"/>
    </row>
    <row r="5" spans="1:11" ht="22.2" customHeight="1" x14ac:dyDescent="0.25">
      <c r="A5" s="281" t="s">
        <v>2</v>
      </c>
      <c r="B5" s="282"/>
      <c r="C5" s="282"/>
      <c r="D5" s="282"/>
      <c r="E5" s="282"/>
      <c r="F5" s="282"/>
      <c r="G5" s="281" t="s">
        <v>103</v>
      </c>
      <c r="H5" s="283" t="s">
        <v>302</v>
      </c>
      <c r="I5" s="284"/>
      <c r="J5" s="283" t="s">
        <v>279</v>
      </c>
      <c r="K5" s="284"/>
    </row>
    <row r="6" spans="1:11" x14ac:dyDescent="0.25">
      <c r="A6" s="282"/>
      <c r="B6" s="282"/>
      <c r="C6" s="282"/>
      <c r="D6" s="282"/>
      <c r="E6" s="282"/>
      <c r="F6" s="282"/>
      <c r="G6" s="282"/>
      <c r="H6" s="97" t="s">
        <v>295</v>
      </c>
      <c r="I6" s="97" t="s">
        <v>296</v>
      </c>
      <c r="J6" s="97" t="s">
        <v>295</v>
      </c>
      <c r="K6" s="97" t="s">
        <v>296</v>
      </c>
    </row>
    <row r="7" spans="1:11" x14ac:dyDescent="0.25">
      <c r="A7" s="269">
        <v>1</v>
      </c>
      <c r="B7" s="270"/>
      <c r="C7" s="270"/>
      <c r="D7" s="270"/>
      <c r="E7" s="270"/>
      <c r="F7" s="270"/>
      <c r="G7" s="98">
        <v>2</v>
      </c>
      <c r="H7" s="97">
        <v>3</v>
      </c>
      <c r="I7" s="97">
        <v>4</v>
      </c>
      <c r="J7" s="97">
        <v>5</v>
      </c>
      <c r="K7" s="97">
        <v>6</v>
      </c>
    </row>
    <row r="8" spans="1:11" ht="12.75" customHeight="1" x14ac:dyDescent="0.25">
      <c r="A8" s="265" t="s">
        <v>358</v>
      </c>
      <c r="B8" s="265"/>
      <c r="C8" s="265"/>
      <c r="D8" s="265"/>
      <c r="E8" s="265"/>
      <c r="F8" s="265"/>
      <c r="G8" s="14">
        <v>1</v>
      </c>
      <c r="H8" s="99">
        <f>SUM(H9:H13)</f>
        <v>33910281</v>
      </c>
      <c r="I8" s="99">
        <f>SUM(I9:I13)</f>
        <v>1536376</v>
      </c>
      <c r="J8" s="99">
        <f>SUM(J9:J13)</f>
        <v>49747595</v>
      </c>
      <c r="K8" s="99">
        <f>SUM(K9:K13)</f>
        <v>666112</v>
      </c>
    </row>
    <row r="9" spans="1:11" ht="12.75" customHeight="1" x14ac:dyDescent="0.25">
      <c r="A9" s="234" t="s">
        <v>115</v>
      </c>
      <c r="B9" s="234"/>
      <c r="C9" s="234"/>
      <c r="D9" s="234"/>
      <c r="E9" s="234"/>
      <c r="F9" s="234"/>
      <c r="G9" s="13">
        <v>2</v>
      </c>
      <c r="H9" s="100">
        <v>0</v>
      </c>
      <c r="I9" s="100">
        <v>0</v>
      </c>
      <c r="J9" s="100">
        <v>0</v>
      </c>
      <c r="K9" s="100">
        <v>0</v>
      </c>
    </row>
    <row r="10" spans="1:11" ht="12.75" customHeight="1" x14ac:dyDescent="0.25">
      <c r="A10" s="234" t="s">
        <v>116</v>
      </c>
      <c r="B10" s="234"/>
      <c r="C10" s="234"/>
      <c r="D10" s="234"/>
      <c r="E10" s="234"/>
      <c r="F10" s="234"/>
      <c r="G10" s="13">
        <v>3</v>
      </c>
      <c r="H10" s="100">
        <v>31145916</v>
      </c>
      <c r="I10" s="100">
        <v>943892</v>
      </c>
      <c r="J10" s="100">
        <v>49455156</v>
      </c>
      <c r="K10" s="100">
        <v>637820</v>
      </c>
    </row>
    <row r="11" spans="1:11" ht="12.75" customHeight="1" x14ac:dyDescent="0.25">
      <c r="A11" s="234" t="s">
        <v>117</v>
      </c>
      <c r="B11" s="234"/>
      <c r="C11" s="234"/>
      <c r="D11" s="234"/>
      <c r="E11" s="234"/>
      <c r="F11" s="234"/>
      <c r="G11" s="13">
        <v>4</v>
      </c>
      <c r="H11" s="100">
        <v>21026</v>
      </c>
      <c r="I11" s="100">
        <v>11099</v>
      </c>
      <c r="J11" s="100">
        <v>56525</v>
      </c>
      <c r="K11" s="100">
        <v>19548</v>
      </c>
    </row>
    <row r="12" spans="1:11" ht="12.75" customHeight="1" x14ac:dyDescent="0.25">
      <c r="A12" s="234" t="s">
        <v>118</v>
      </c>
      <c r="B12" s="234"/>
      <c r="C12" s="234"/>
      <c r="D12" s="234"/>
      <c r="E12" s="234"/>
      <c r="F12" s="234"/>
      <c r="G12" s="13">
        <v>5</v>
      </c>
      <c r="H12" s="100">
        <v>0</v>
      </c>
      <c r="I12" s="100">
        <v>0</v>
      </c>
      <c r="J12" s="100">
        <v>0</v>
      </c>
      <c r="K12" s="100">
        <v>0</v>
      </c>
    </row>
    <row r="13" spans="1:11" ht="12.75" customHeight="1" x14ac:dyDescent="0.25">
      <c r="A13" s="234" t="s">
        <v>119</v>
      </c>
      <c r="B13" s="234"/>
      <c r="C13" s="234"/>
      <c r="D13" s="234"/>
      <c r="E13" s="234"/>
      <c r="F13" s="234"/>
      <c r="G13" s="13">
        <v>6</v>
      </c>
      <c r="H13" s="100">
        <v>2743339</v>
      </c>
      <c r="I13" s="100">
        <v>581385</v>
      </c>
      <c r="J13" s="100">
        <v>235914</v>
      </c>
      <c r="K13" s="100">
        <v>8744</v>
      </c>
    </row>
    <row r="14" spans="1:11" ht="12.75" customHeight="1" x14ac:dyDescent="0.25">
      <c r="A14" s="265" t="s">
        <v>359</v>
      </c>
      <c r="B14" s="265"/>
      <c r="C14" s="265"/>
      <c r="D14" s="265"/>
      <c r="E14" s="265"/>
      <c r="F14" s="265"/>
      <c r="G14" s="14">
        <v>7</v>
      </c>
      <c r="H14" s="99">
        <f>H15+H16+H20+H24+H25+H26+H29+H36</f>
        <v>43026296</v>
      </c>
      <c r="I14" s="99">
        <f>I15+I16+I20+I24+I25+I26+I29+I36</f>
        <v>12534348</v>
      </c>
      <c r="J14" s="99">
        <f>J15+J16+J20+J24+J25+J26+J29+J36</f>
        <v>61550223</v>
      </c>
      <c r="K14" s="99">
        <f>K15+K16+K20+K24+K25+K26+K29+K36</f>
        <v>12703845</v>
      </c>
    </row>
    <row r="15" spans="1:11" ht="12.75" customHeight="1" x14ac:dyDescent="0.25">
      <c r="A15" s="234" t="s">
        <v>104</v>
      </c>
      <c r="B15" s="234"/>
      <c r="C15" s="234"/>
      <c r="D15" s="234"/>
      <c r="E15" s="234"/>
      <c r="F15" s="234"/>
      <c r="G15" s="13">
        <v>8</v>
      </c>
      <c r="H15" s="100">
        <v>0</v>
      </c>
      <c r="I15" s="100">
        <v>0</v>
      </c>
      <c r="J15" s="100">
        <v>0</v>
      </c>
      <c r="K15" s="100">
        <v>0</v>
      </c>
    </row>
    <row r="16" spans="1:11" ht="12.75" customHeight="1" x14ac:dyDescent="0.25">
      <c r="A16" s="238" t="s">
        <v>439</v>
      </c>
      <c r="B16" s="238"/>
      <c r="C16" s="238"/>
      <c r="D16" s="238"/>
      <c r="E16" s="238"/>
      <c r="F16" s="238"/>
      <c r="G16" s="14">
        <v>9</v>
      </c>
      <c r="H16" s="99">
        <f>SUM(H17:H19)</f>
        <v>16816938</v>
      </c>
      <c r="I16" s="99">
        <f>SUM(I17:I19)</f>
        <v>4036421</v>
      </c>
      <c r="J16" s="99">
        <f>SUM(J17:J19)</f>
        <v>26574038</v>
      </c>
      <c r="K16" s="99">
        <f>SUM(K17:K19)</f>
        <v>2618664</v>
      </c>
    </row>
    <row r="17" spans="1:11" ht="12.75" customHeight="1" x14ac:dyDescent="0.25">
      <c r="A17" s="268" t="s">
        <v>120</v>
      </c>
      <c r="B17" s="268"/>
      <c r="C17" s="268"/>
      <c r="D17" s="268"/>
      <c r="E17" s="268"/>
      <c r="F17" s="268"/>
      <c r="G17" s="13">
        <v>10</v>
      </c>
      <c r="H17" s="100">
        <v>8839760</v>
      </c>
      <c r="I17" s="100">
        <v>766029</v>
      </c>
      <c r="J17" s="100">
        <v>15003259</v>
      </c>
      <c r="K17" s="100">
        <v>1204921</v>
      </c>
    </row>
    <row r="18" spans="1:11" ht="12.75" customHeight="1" x14ac:dyDescent="0.25">
      <c r="A18" s="268" t="s">
        <v>121</v>
      </c>
      <c r="B18" s="268"/>
      <c r="C18" s="268"/>
      <c r="D18" s="268"/>
      <c r="E18" s="268"/>
      <c r="F18" s="268"/>
      <c r="G18" s="13">
        <v>11</v>
      </c>
      <c r="H18" s="100">
        <v>88456</v>
      </c>
      <c r="I18" s="100">
        <v>8910</v>
      </c>
      <c r="J18" s="100">
        <v>137964</v>
      </c>
      <c r="K18" s="100">
        <v>575</v>
      </c>
    </row>
    <row r="19" spans="1:11" ht="12.75" customHeight="1" x14ac:dyDescent="0.25">
      <c r="A19" s="268" t="s">
        <v>122</v>
      </c>
      <c r="B19" s="268"/>
      <c r="C19" s="268"/>
      <c r="D19" s="268"/>
      <c r="E19" s="268"/>
      <c r="F19" s="268"/>
      <c r="G19" s="13">
        <v>12</v>
      </c>
      <c r="H19" s="100">
        <v>7888722</v>
      </c>
      <c r="I19" s="100">
        <v>3261482</v>
      </c>
      <c r="J19" s="100">
        <v>11432815</v>
      </c>
      <c r="K19" s="100">
        <v>1413168</v>
      </c>
    </row>
    <row r="20" spans="1:11" ht="12.75" customHeight="1" x14ac:dyDescent="0.25">
      <c r="A20" s="238" t="s">
        <v>440</v>
      </c>
      <c r="B20" s="238"/>
      <c r="C20" s="238"/>
      <c r="D20" s="238"/>
      <c r="E20" s="238"/>
      <c r="F20" s="238"/>
      <c r="G20" s="14">
        <v>13</v>
      </c>
      <c r="H20" s="99">
        <f>SUM(H21:H23)</f>
        <v>12505998</v>
      </c>
      <c r="I20" s="99">
        <f>SUM(I21:I23)</f>
        <v>2819124</v>
      </c>
      <c r="J20" s="99">
        <f>SUM(J21:J23)</f>
        <v>17271595</v>
      </c>
      <c r="K20" s="99">
        <f>SUM(K21:K23)</f>
        <v>3791037</v>
      </c>
    </row>
    <row r="21" spans="1:11" ht="12.75" customHeight="1" x14ac:dyDescent="0.25">
      <c r="A21" s="268" t="s">
        <v>105</v>
      </c>
      <c r="B21" s="268"/>
      <c r="C21" s="268"/>
      <c r="D21" s="268"/>
      <c r="E21" s="268"/>
      <c r="F21" s="268"/>
      <c r="G21" s="13">
        <v>14</v>
      </c>
      <c r="H21" s="100">
        <v>7656994</v>
      </c>
      <c r="I21" s="100">
        <v>1745289</v>
      </c>
      <c r="J21" s="100">
        <v>10554194</v>
      </c>
      <c r="K21" s="100">
        <v>2343620</v>
      </c>
    </row>
    <row r="22" spans="1:11" ht="12.75" customHeight="1" x14ac:dyDescent="0.25">
      <c r="A22" s="268" t="s">
        <v>106</v>
      </c>
      <c r="B22" s="268"/>
      <c r="C22" s="268"/>
      <c r="D22" s="268"/>
      <c r="E22" s="268"/>
      <c r="F22" s="268"/>
      <c r="G22" s="13">
        <v>15</v>
      </c>
      <c r="H22" s="100">
        <v>3074829</v>
      </c>
      <c r="I22" s="100">
        <v>679622</v>
      </c>
      <c r="J22" s="100">
        <v>4320130</v>
      </c>
      <c r="K22" s="100">
        <v>909759</v>
      </c>
    </row>
    <row r="23" spans="1:11" ht="12.75" customHeight="1" x14ac:dyDescent="0.25">
      <c r="A23" s="268" t="s">
        <v>107</v>
      </c>
      <c r="B23" s="268"/>
      <c r="C23" s="268"/>
      <c r="D23" s="268"/>
      <c r="E23" s="268"/>
      <c r="F23" s="268"/>
      <c r="G23" s="13">
        <v>16</v>
      </c>
      <c r="H23" s="100">
        <v>1774175</v>
      </c>
      <c r="I23" s="100">
        <v>394213</v>
      </c>
      <c r="J23" s="100">
        <v>2397271</v>
      </c>
      <c r="K23" s="100">
        <v>537658</v>
      </c>
    </row>
    <row r="24" spans="1:11" ht="12.75" customHeight="1" x14ac:dyDescent="0.25">
      <c r="A24" s="234" t="s">
        <v>108</v>
      </c>
      <c r="B24" s="234"/>
      <c r="C24" s="234"/>
      <c r="D24" s="234"/>
      <c r="E24" s="234"/>
      <c r="F24" s="234"/>
      <c r="G24" s="13">
        <v>17</v>
      </c>
      <c r="H24" s="100">
        <v>5824138</v>
      </c>
      <c r="I24" s="100">
        <v>2005042</v>
      </c>
      <c r="J24" s="100">
        <v>10065386</v>
      </c>
      <c r="K24" s="100">
        <v>4173389</v>
      </c>
    </row>
    <row r="25" spans="1:11" ht="12.75" customHeight="1" x14ac:dyDescent="0.25">
      <c r="A25" s="234" t="s">
        <v>109</v>
      </c>
      <c r="B25" s="234"/>
      <c r="C25" s="234"/>
      <c r="D25" s="234"/>
      <c r="E25" s="234"/>
      <c r="F25" s="234"/>
      <c r="G25" s="13">
        <v>18</v>
      </c>
      <c r="H25" s="100">
        <v>4197547</v>
      </c>
      <c r="I25" s="100">
        <v>375270</v>
      </c>
      <c r="J25" s="100">
        <v>6849769</v>
      </c>
      <c r="K25" s="100">
        <v>2027892</v>
      </c>
    </row>
    <row r="26" spans="1:11" ht="12.75" customHeight="1" x14ac:dyDescent="0.25">
      <c r="A26" s="238" t="s">
        <v>441</v>
      </c>
      <c r="B26" s="238"/>
      <c r="C26" s="238"/>
      <c r="D26" s="238"/>
      <c r="E26" s="238"/>
      <c r="F26" s="238"/>
      <c r="G26" s="14">
        <v>19</v>
      </c>
      <c r="H26" s="99">
        <f>H27+H28</f>
        <v>0</v>
      </c>
      <c r="I26" s="99">
        <f>I27+I28</f>
        <v>0</v>
      </c>
      <c r="J26" s="99">
        <f>J27+J28</f>
        <v>0</v>
      </c>
      <c r="K26" s="99">
        <f>K27+K28</f>
        <v>0</v>
      </c>
    </row>
    <row r="27" spans="1:11" ht="12.75" customHeight="1" x14ac:dyDescent="0.25">
      <c r="A27" s="268" t="s">
        <v>123</v>
      </c>
      <c r="B27" s="268"/>
      <c r="C27" s="268"/>
      <c r="D27" s="268"/>
      <c r="E27" s="268"/>
      <c r="F27" s="268"/>
      <c r="G27" s="13">
        <v>20</v>
      </c>
      <c r="H27" s="100">
        <v>0</v>
      </c>
      <c r="I27" s="100">
        <v>0</v>
      </c>
      <c r="J27" s="100">
        <v>0</v>
      </c>
      <c r="K27" s="100">
        <v>0</v>
      </c>
    </row>
    <row r="28" spans="1:11" ht="12.75" customHeight="1" x14ac:dyDescent="0.25">
      <c r="A28" s="268" t="s">
        <v>124</v>
      </c>
      <c r="B28" s="268"/>
      <c r="C28" s="268"/>
      <c r="D28" s="268"/>
      <c r="E28" s="268"/>
      <c r="F28" s="268"/>
      <c r="G28" s="13">
        <v>21</v>
      </c>
      <c r="H28" s="100">
        <v>0</v>
      </c>
      <c r="I28" s="100">
        <v>0</v>
      </c>
      <c r="J28" s="100">
        <v>0</v>
      </c>
      <c r="K28" s="100">
        <v>0</v>
      </c>
    </row>
    <row r="29" spans="1:11" ht="12.75" customHeight="1" x14ac:dyDescent="0.25">
      <c r="A29" s="238" t="s">
        <v>442</v>
      </c>
      <c r="B29" s="238"/>
      <c r="C29" s="238"/>
      <c r="D29" s="238"/>
      <c r="E29" s="238"/>
      <c r="F29" s="238"/>
      <c r="G29" s="14">
        <v>22</v>
      </c>
      <c r="H29" s="99">
        <f>SUM(H30:H35)</f>
        <v>0</v>
      </c>
      <c r="I29" s="99">
        <f>SUM(I30:I35)</f>
        <v>0</v>
      </c>
      <c r="J29" s="99">
        <f>SUM(J30:J35)</f>
        <v>0</v>
      </c>
      <c r="K29" s="99">
        <f>SUM(K30:K35)</f>
        <v>0</v>
      </c>
    </row>
    <row r="30" spans="1:11" ht="12.75" customHeight="1" x14ac:dyDescent="0.25">
      <c r="A30" s="268" t="s">
        <v>125</v>
      </c>
      <c r="B30" s="268"/>
      <c r="C30" s="268"/>
      <c r="D30" s="268"/>
      <c r="E30" s="268"/>
      <c r="F30" s="268"/>
      <c r="G30" s="13">
        <v>23</v>
      </c>
      <c r="H30" s="100">
        <v>0</v>
      </c>
      <c r="I30" s="100">
        <v>0</v>
      </c>
      <c r="J30" s="100">
        <v>0</v>
      </c>
      <c r="K30" s="100">
        <v>0</v>
      </c>
    </row>
    <row r="31" spans="1:11" ht="12.75" customHeight="1" x14ac:dyDescent="0.25">
      <c r="A31" s="268" t="s">
        <v>126</v>
      </c>
      <c r="B31" s="268"/>
      <c r="C31" s="268"/>
      <c r="D31" s="268"/>
      <c r="E31" s="268"/>
      <c r="F31" s="268"/>
      <c r="G31" s="13">
        <v>24</v>
      </c>
      <c r="H31" s="100">
        <v>0</v>
      </c>
      <c r="I31" s="100">
        <v>0</v>
      </c>
      <c r="J31" s="100">
        <v>0</v>
      </c>
      <c r="K31" s="100">
        <v>0</v>
      </c>
    </row>
    <row r="32" spans="1:11" ht="12.75" customHeight="1" x14ac:dyDescent="0.25">
      <c r="A32" s="268" t="s">
        <v>127</v>
      </c>
      <c r="B32" s="268"/>
      <c r="C32" s="268"/>
      <c r="D32" s="268"/>
      <c r="E32" s="268"/>
      <c r="F32" s="268"/>
      <c r="G32" s="13">
        <v>25</v>
      </c>
      <c r="H32" s="100">
        <v>0</v>
      </c>
      <c r="I32" s="100">
        <v>0</v>
      </c>
      <c r="J32" s="100">
        <v>0</v>
      </c>
      <c r="K32" s="100">
        <v>0</v>
      </c>
    </row>
    <row r="33" spans="1:11" ht="12.75" customHeight="1" x14ac:dyDescent="0.25">
      <c r="A33" s="268" t="s">
        <v>128</v>
      </c>
      <c r="B33" s="268"/>
      <c r="C33" s="268"/>
      <c r="D33" s="268"/>
      <c r="E33" s="268"/>
      <c r="F33" s="268"/>
      <c r="G33" s="13">
        <v>26</v>
      </c>
      <c r="H33" s="100">
        <v>0</v>
      </c>
      <c r="I33" s="100">
        <v>0</v>
      </c>
      <c r="J33" s="100">
        <v>0</v>
      </c>
      <c r="K33" s="100">
        <v>0</v>
      </c>
    </row>
    <row r="34" spans="1:11" ht="12.75" customHeight="1" x14ac:dyDescent="0.25">
      <c r="A34" s="268" t="s">
        <v>129</v>
      </c>
      <c r="B34" s="268"/>
      <c r="C34" s="268"/>
      <c r="D34" s="268"/>
      <c r="E34" s="268"/>
      <c r="F34" s="268"/>
      <c r="G34" s="13">
        <v>27</v>
      </c>
      <c r="H34" s="100">
        <v>0</v>
      </c>
      <c r="I34" s="100">
        <v>0</v>
      </c>
      <c r="J34" s="100">
        <v>0</v>
      </c>
      <c r="K34" s="100">
        <v>0</v>
      </c>
    </row>
    <row r="35" spans="1:11" ht="12.75" customHeight="1" x14ac:dyDescent="0.25">
      <c r="A35" s="268" t="s">
        <v>130</v>
      </c>
      <c r="B35" s="268"/>
      <c r="C35" s="268"/>
      <c r="D35" s="268"/>
      <c r="E35" s="268"/>
      <c r="F35" s="268"/>
      <c r="G35" s="13">
        <v>28</v>
      </c>
      <c r="H35" s="100">
        <v>0</v>
      </c>
      <c r="I35" s="100">
        <v>0</v>
      </c>
      <c r="J35" s="100">
        <v>0</v>
      </c>
      <c r="K35" s="100">
        <v>0</v>
      </c>
    </row>
    <row r="36" spans="1:11" ht="12.75" customHeight="1" x14ac:dyDescent="0.25">
      <c r="A36" s="234" t="s">
        <v>110</v>
      </c>
      <c r="B36" s="234"/>
      <c r="C36" s="234"/>
      <c r="D36" s="234"/>
      <c r="E36" s="234"/>
      <c r="F36" s="234"/>
      <c r="G36" s="13">
        <v>29</v>
      </c>
      <c r="H36" s="100">
        <v>3681675</v>
      </c>
      <c r="I36" s="100">
        <v>3298491</v>
      </c>
      <c r="J36" s="100">
        <v>789435</v>
      </c>
      <c r="K36" s="130">
        <v>92863</v>
      </c>
    </row>
    <row r="37" spans="1:11" ht="12.75" customHeight="1" x14ac:dyDescent="0.25">
      <c r="A37" s="265" t="s">
        <v>360</v>
      </c>
      <c r="B37" s="265"/>
      <c r="C37" s="265"/>
      <c r="D37" s="265"/>
      <c r="E37" s="265"/>
      <c r="F37" s="265"/>
      <c r="G37" s="14">
        <v>30</v>
      </c>
      <c r="H37" s="99">
        <f>SUM(H38:H47)</f>
        <v>12196841</v>
      </c>
      <c r="I37" s="99">
        <f>SUM(I38:I47)</f>
        <v>12188110</v>
      </c>
      <c r="J37" s="99">
        <f>SUM(J38:J47)</f>
        <v>2709017</v>
      </c>
      <c r="K37" s="99">
        <f>SUM(K38:K47)</f>
        <v>2703814</v>
      </c>
    </row>
    <row r="38" spans="1:11" ht="12.75" customHeight="1" x14ac:dyDescent="0.25">
      <c r="A38" s="234" t="s">
        <v>131</v>
      </c>
      <c r="B38" s="234"/>
      <c r="C38" s="234"/>
      <c r="D38" s="234"/>
      <c r="E38" s="234"/>
      <c r="F38" s="234"/>
      <c r="G38" s="13">
        <v>31</v>
      </c>
      <c r="H38" s="100">
        <v>0</v>
      </c>
      <c r="I38" s="100">
        <v>0</v>
      </c>
      <c r="J38" s="100">
        <v>0</v>
      </c>
      <c r="K38" s="100">
        <v>0</v>
      </c>
    </row>
    <row r="39" spans="1:11" ht="25.2" customHeight="1" x14ac:dyDescent="0.25">
      <c r="A39" s="234" t="s">
        <v>132</v>
      </c>
      <c r="B39" s="234"/>
      <c r="C39" s="234"/>
      <c r="D39" s="234"/>
      <c r="E39" s="234"/>
      <c r="F39" s="234"/>
      <c r="G39" s="13">
        <v>32</v>
      </c>
      <c r="H39" s="100">
        <v>0</v>
      </c>
      <c r="I39" s="100">
        <v>0</v>
      </c>
      <c r="J39" s="100">
        <v>0</v>
      </c>
      <c r="K39" s="100">
        <v>0</v>
      </c>
    </row>
    <row r="40" spans="1:11" ht="25.2" customHeight="1" x14ac:dyDescent="0.25">
      <c r="A40" s="234" t="s">
        <v>133</v>
      </c>
      <c r="B40" s="234"/>
      <c r="C40" s="234"/>
      <c r="D40" s="234"/>
      <c r="E40" s="234"/>
      <c r="F40" s="234"/>
      <c r="G40" s="13">
        <v>33</v>
      </c>
      <c r="H40" s="100">
        <v>0</v>
      </c>
      <c r="I40" s="100">
        <v>0</v>
      </c>
      <c r="J40" s="100">
        <v>0</v>
      </c>
      <c r="K40" s="100">
        <v>0</v>
      </c>
    </row>
    <row r="41" spans="1:11" ht="25.2" customHeight="1" x14ac:dyDescent="0.25">
      <c r="A41" s="234" t="s">
        <v>134</v>
      </c>
      <c r="B41" s="234"/>
      <c r="C41" s="234"/>
      <c r="D41" s="234"/>
      <c r="E41" s="234"/>
      <c r="F41" s="234"/>
      <c r="G41" s="13">
        <v>34</v>
      </c>
      <c r="H41" s="100">
        <v>0</v>
      </c>
      <c r="I41" s="100">
        <v>0</v>
      </c>
      <c r="J41" s="100">
        <v>0</v>
      </c>
      <c r="K41" s="100">
        <v>0</v>
      </c>
    </row>
    <row r="42" spans="1:11" ht="25.2" customHeight="1" x14ac:dyDescent="0.25">
      <c r="A42" s="234" t="s">
        <v>135</v>
      </c>
      <c r="B42" s="234"/>
      <c r="C42" s="234"/>
      <c r="D42" s="234"/>
      <c r="E42" s="234"/>
      <c r="F42" s="234"/>
      <c r="G42" s="13">
        <v>35</v>
      </c>
      <c r="H42" s="100">
        <v>0</v>
      </c>
      <c r="I42" s="100">
        <v>0</v>
      </c>
      <c r="J42" s="100">
        <v>0</v>
      </c>
      <c r="K42" s="100">
        <v>0</v>
      </c>
    </row>
    <row r="43" spans="1:11" ht="12.75" customHeight="1" x14ac:dyDescent="0.25">
      <c r="A43" s="234" t="s">
        <v>136</v>
      </c>
      <c r="B43" s="234"/>
      <c r="C43" s="234"/>
      <c r="D43" s="234"/>
      <c r="E43" s="234"/>
      <c r="F43" s="234"/>
      <c r="G43" s="13">
        <v>36</v>
      </c>
      <c r="H43" s="100">
        <v>0</v>
      </c>
      <c r="I43" s="100">
        <v>0</v>
      </c>
      <c r="J43" s="100">
        <v>0</v>
      </c>
      <c r="K43" s="100">
        <v>0</v>
      </c>
    </row>
    <row r="44" spans="1:11" ht="12.75" customHeight="1" x14ac:dyDescent="0.25">
      <c r="A44" s="234" t="s">
        <v>137</v>
      </c>
      <c r="B44" s="234"/>
      <c r="C44" s="234"/>
      <c r="D44" s="234"/>
      <c r="E44" s="234"/>
      <c r="F44" s="234"/>
      <c r="G44" s="13">
        <v>37</v>
      </c>
      <c r="H44" s="100">
        <v>633</v>
      </c>
      <c r="I44" s="100">
        <v>286</v>
      </c>
      <c r="J44" s="100">
        <v>3175</v>
      </c>
      <c r="K44" s="100">
        <v>2968</v>
      </c>
    </row>
    <row r="45" spans="1:11" ht="12.75" customHeight="1" x14ac:dyDescent="0.25">
      <c r="A45" s="234" t="s">
        <v>138</v>
      </c>
      <c r="B45" s="234"/>
      <c r="C45" s="234"/>
      <c r="D45" s="234"/>
      <c r="E45" s="234"/>
      <c r="F45" s="234"/>
      <c r="G45" s="13">
        <v>38</v>
      </c>
      <c r="H45" s="100">
        <v>23104</v>
      </c>
      <c r="I45" s="100">
        <v>14720</v>
      </c>
      <c r="J45" s="100">
        <v>115123</v>
      </c>
      <c r="K45" s="100">
        <v>110575</v>
      </c>
    </row>
    <row r="46" spans="1:11" ht="12.75" customHeight="1" x14ac:dyDescent="0.25">
      <c r="A46" s="234" t="s">
        <v>139</v>
      </c>
      <c r="B46" s="234"/>
      <c r="C46" s="234"/>
      <c r="D46" s="234"/>
      <c r="E46" s="234"/>
      <c r="F46" s="234"/>
      <c r="G46" s="13">
        <v>39</v>
      </c>
      <c r="H46" s="100">
        <v>0</v>
      </c>
      <c r="I46" s="100">
        <v>0</v>
      </c>
      <c r="J46" s="100">
        <v>0</v>
      </c>
      <c r="K46" s="100">
        <v>0</v>
      </c>
    </row>
    <row r="47" spans="1:11" ht="12.75" customHeight="1" x14ac:dyDescent="0.25">
      <c r="A47" s="234" t="s">
        <v>140</v>
      </c>
      <c r="B47" s="234"/>
      <c r="C47" s="234"/>
      <c r="D47" s="234"/>
      <c r="E47" s="234"/>
      <c r="F47" s="234"/>
      <c r="G47" s="13">
        <v>40</v>
      </c>
      <c r="H47" s="100">
        <v>12173104</v>
      </c>
      <c r="I47" s="100">
        <v>12173104</v>
      </c>
      <c r="J47" s="100">
        <v>2590719</v>
      </c>
      <c r="K47" s="100">
        <v>2590271</v>
      </c>
    </row>
    <row r="48" spans="1:11" ht="12.75" customHeight="1" x14ac:dyDescent="0.25">
      <c r="A48" s="265" t="s">
        <v>361</v>
      </c>
      <c r="B48" s="265"/>
      <c r="C48" s="265"/>
      <c r="D48" s="265"/>
      <c r="E48" s="265"/>
      <c r="F48" s="265"/>
      <c r="G48" s="14">
        <v>41</v>
      </c>
      <c r="H48" s="99">
        <f>SUM(H49:H55)</f>
        <v>352038</v>
      </c>
      <c r="I48" s="99">
        <f>SUM(I49:I55)</f>
        <v>344067</v>
      </c>
      <c r="J48" s="99">
        <f>SUM(J49:J55)</f>
        <v>115813</v>
      </c>
      <c r="K48" s="99">
        <f>SUM(K49:K55)</f>
        <v>77506</v>
      </c>
    </row>
    <row r="49" spans="1:11" ht="25.2" customHeight="1" x14ac:dyDescent="0.25">
      <c r="A49" s="234" t="s">
        <v>141</v>
      </c>
      <c r="B49" s="234"/>
      <c r="C49" s="234"/>
      <c r="D49" s="234"/>
      <c r="E49" s="234"/>
      <c r="F49" s="234"/>
      <c r="G49" s="13">
        <v>42</v>
      </c>
      <c r="H49" s="100">
        <v>0</v>
      </c>
      <c r="I49" s="100">
        <v>0</v>
      </c>
      <c r="J49" s="100">
        <v>0</v>
      </c>
      <c r="K49" s="100">
        <v>0</v>
      </c>
    </row>
    <row r="50" spans="1:11" ht="12.75" customHeight="1" x14ac:dyDescent="0.25">
      <c r="A50" s="258" t="s">
        <v>142</v>
      </c>
      <c r="B50" s="258"/>
      <c r="C50" s="258"/>
      <c r="D50" s="258"/>
      <c r="E50" s="258"/>
      <c r="F50" s="258"/>
      <c r="G50" s="13">
        <v>43</v>
      </c>
      <c r="H50" s="100">
        <v>0</v>
      </c>
      <c r="I50" s="100">
        <v>0</v>
      </c>
      <c r="J50" s="100">
        <v>0</v>
      </c>
      <c r="K50" s="100">
        <v>0</v>
      </c>
    </row>
    <row r="51" spans="1:11" ht="12.75" customHeight="1" x14ac:dyDescent="0.25">
      <c r="A51" s="258" t="s">
        <v>143</v>
      </c>
      <c r="B51" s="258"/>
      <c r="C51" s="258"/>
      <c r="D51" s="258"/>
      <c r="E51" s="258"/>
      <c r="F51" s="258"/>
      <c r="G51" s="13">
        <v>44</v>
      </c>
      <c r="H51" s="100">
        <v>5142</v>
      </c>
      <c r="I51" s="100">
        <v>1705</v>
      </c>
      <c r="J51" s="100">
        <v>12981</v>
      </c>
      <c r="K51" s="100">
        <v>3998</v>
      </c>
    </row>
    <row r="52" spans="1:11" ht="12.75" customHeight="1" x14ac:dyDescent="0.25">
      <c r="A52" s="258" t="s">
        <v>144</v>
      </c>
      <c r="B52" s="258"/>
      <c r="C52" s="258"/>
      <c r="D52" s="258"/>
      <c r="E52" s="258"/>
      <c r="F52" s="258"/>
      <c r="G52" s="13">
        <v>45</v>
      </c>
      <c r="H52" s="100">
        <v>8796</v>
      </c>
      <c r="I52" s="100">
        <v>4262</v>
      </c>
      <c r="J52" s="100">
        <v>46356</v>
      </c>
      <c r="K52" s="100">
        <v>17032</v>
      </c>
    </row>
    <row r="53" spans="1:11" ht="12.75" customHeight="1" x14ac:dyDescent="0.25">
      <c r="A53" s="258" t="s">
        <v>145</v>
      </c>
      <c r="B53" s="258"/>
      <c r="C53" s="258"/>
      <c r="D53" s="258"/>
      <c r="E53" s="258"/>
      <c r="F53" s="258"/>
      <c r="G53" s="13">
        <v>46</v>
      </c>
      <c r="H53" s="100">
        <v>0</v>
      </c>
      <c r="I53" s="100">
        <v>0</v>
      </c>
      <c r="J53" s="100">
        <v>0</v>
      </c>
      <c r="K53" s="100">
        <v>0</v>
      </c>
    </row>
    <row r="54" spans="1:11" ht="12.75" customHeight="1" x14ac:dyDescent="0.25">
      <c r="A54" s="258" t="s">
        <v>146</v>
      </c>
      <c r="B54" s="258"/>
      <c r="C54" s="258"/>
      <c r="D54" s="258"/>
      <c r="E54" s="258"/>
      <c r="F54" s="258"/>
      <c r="G54" s="13">
        <v>47</v>
      </c>
      <c r="H54" s="100">
        <v>313100</v>
      </c>
      <c r="I54" s="100">
        <v>313100</v>
      </c>
      <c r="J54" s="100">
        <v>56476</v>
      </c>
      <c r="K54" s="100">
        <v>56476</v>
      </c>
    </row>
    <row r="55" spans="1:11" ht="12.75" customHeight="1" x14ac:dyDescent="0.25">
      <c r="A55" s="258" t="s">
        <v>147</v>
      </c>
      <c r="B55" s="258"/>
      <c r="C55" s="258"/>
      <c r="D55" s="258"/>
      <c r="E55" s="258"/>
      <c r="F55" s="258"/>
      <c r="G55" s="13">
        <v>48</v>
      </c>
      <c r="H55" s="100">
        <v>25000</v>
      </c>
      <c r="I55" s="100">
        <v>25000</v>
      </c>
      <c r="J55" s="100">
        <v>0</v>
      </c>
      <c r="K55" s="100">
        <v>0</v>
      </c>
    </row>
    <row r="56" spans="1:11" ht="22.2" customHeight="1" x14ac:dyDescent="0.25">
      <c r="A56" s="267" t="s">
        <v>148</v>
      </c>
      <c r="B56" s="267"/>
      <c r="C56" s="267"/>
      <c r="D56" s="267"/>
      <c r="E56" s="267"/>
      <c r="F56" s="267"/>
      <c r="G56" s="13">
        <v>49</v>
      </c>
      <c r="H56" s="100">
        <v>0</v>
      </c>
      <c r="I56" s="100">
        <v>0</v>
      </c>
      <c r="J56" s="100">
        <v>0</v>
      </c>
      <c r="K56" s="100">
        <v>0</v>
      </c>
    </row>
    <row r="57" spans="1:11" ht="12.75" customHeight="1" x14ac:dyDescent="0.25">
      <c r="A57" s="267" t="s">
        <v>149</v>
      </c>
      <c r="B57" s="267"/>
      <c r="C57" s="267"/>
      <c r="D57" s="267"/>
      <c r="E57" s="267"/>
      <c r="F57" s="267"/>
      <c r="G57" s="13">
        <v>50</v>
      </c>
      <c r="H57" s="100">
        <v>0</v>
      </c>
      <c r="I57" s="100">
        <v>0</v>
      </c>
      <c r="J57" s="100">
        <v>0</v>
      </c>
      <c r="K57" s="100">
        <v>0</v>
      </c>
    </row>
    <row r="58" spans="1:11" ht="24.6" customHeight="1" x14ac:dyDescent="0.25">
      <c r="A58" s="267" t="s">
        <v>150</v>
      </c>
      <c r="B58" s="267"/>
      <c r="C58" s="267"/>
      <c r="D58" s="267"/>
      <c r="E58" s="267"/>
      <c r="F58" s="267"/>
      <c r="G58" s="13">
        <v>51</v>
      </c>
      <c r="H58" s="100">
        <v>0</v>
      </c>
      <c r="I58" s="100">
        <v>0</v>
      </c>
      <c r="J58" s="100">
        <v>0</v>
      </c>
      <c r="K58" s="100">
        <v>0</v>
      </c>
    </row>
    <row r="59" spans="1:11" ht="12.75" customHeight="1" x14ac:dyDescent="0.25">
      <c r="A59" s="267" t="s">
        <v>151</v>
      </c>
      <c r="B59" s="267"/>
      <c r="C59" s="267"/>
      <c r="D59" s="267"/>
      <c r="E59" s="267"/>
      <c r="F59" s="267"/>
      <c r="G59" s="13">
        <v>52</v>
      </c>
      <c r="H59" s="100">
        <v>0</v>
      </c>
      <c r="I59" s="100">
        <v>0</v>
      </c>
      <c r="J59" s="100">
        <v>0</v>
      </c>
      <c r="K59" s="100">
        <v>0</v>
      </c>
    </row>
    <row r="60" spans="1:11" ht="12.75" customHeight="1" x14ac:dyDescent="0.25">
      <c r="A60" s="265" t="s">
        <v>362</v>
      </c>
      <c r="B60" s="265"/>
      <c r="C60" s="265"/>
      <c r="D60" s="265"/>
      <c r="E60" s="265"/>
      <c r="F60" s="265"/>
      <c r="G60" s="14">
        <v>53</v>
      </c>
      <c r="H60" s="99">
        <f>H8+H37+H56+H57</f>
        <v>46107122</v>
      </c>
      <c r="I60" s="99">
        <f t="shared" ref="I60:K60" si="0">I8+I37+I56+I57</f>
        <v>13724486</v>
      </c>
      <c r="J60" s="99">
        <f t="shared" si="0"/>
        <v>52456612</v>
      </c>
      <c r="K60" s="99">
        <f t="shared" si="0"/>
        <v>3369926</v>
      </c>
    </row>
    <row r="61" spans="1:11" ht="12.75" customHeight="1" x14ac:dyDescent="0.25">
      <c r="A61" s="265" t="s">
        <v>363</v>
      </c>
      <c r="B61" s="265"/>
      <c r="C61" s="265"/>
      <c r="D61" s="265"/>
      <c r="E61" s="265"/>
      <c r="F61" s="265"/>
      <c r="G61" s="14">
        <v>54</v>
      </c>
      <c r="H61" s="99">
        <f>H14+H48+H58+H59</f>
        <v>43378334</v>
      </c>
      <c r="I61" s="99">
        <f t="shared" ref="I61:K61" si="1">I14+I48+I58+I59</f>
        <v>12878415</v>
      </c>
      <c r="J61" s="99">
        <f t="shared" si="1"/>
        <v>61666036</v>
      </c>
      <c r="K61" s="99">
        <f t="shared" si="1"/>
        <v>12781351</v>
      </c>
    </row>
    <row r="62" spans="1:11" ht="12.75" customHeight="1" x14ac:dyDescent="0.25">
      <c r="A62" s="265" t="s">
        <v>364</v>
      </c>
      <c r="B62" s="265"/>
      <c r="C62" s="265"/>
      <c r="D62" s="265"/>
      <c r="E62" s="265"/>
      <c r="F62" s="265"/>
      <c r="G62" s="14">
        <v>55</v>
      </c>
      <c r="H62" s="99">
        <f>H60-H61</f>
        <v>2728788</v>
      </c>
      <c r="I62" s="99">
        <f t="shared" ref="I62:K62" si="2">I60-I61</f>
        <v>846071</v>
      </c>
      <c r="J62" s="99">
        <f t="shared" si="2"/>
        <v>-9209424</v>
      </c>
      <c r="K62" s="99">
        <f t="shared" si="2"/>
        <v>-9411425</v>
      </c>
    </row>
    <row r="63" spans="1:11" ht="12.75" customHeight="1" x14ac:dyDescent="0.25">
      <c r="A63" s="266" t="s">
        <v>365</v>
      </c>
      <c r="B63" s="266"/>
      <c r="C63" s="266"/>
      <c r="D63" s="266"/>
      <c r="E63" s="266"/>
      <c r="F63" s="266"/>
      <c r="G63" s="14">
        <v>56</v>
      </c>
      <c r="H63" s="99">
        <f>+IF((H60-H61)&gt;0,(H60-H61),0)</f>
        <v>2728788</v>
      </c>
      <c r="I63" s="99">
        <f t="shared" ref="I63:K63" si="3">+IF((I60-I61)&gt;0,(I60-I61),0)</f>
        <v>846071</v>
      </c>
      <c r="J63" s="99">
        <f t="shared" si="3"/>
        <v>0</v>
      </c>
      <c r="K63" s="99">
        <f t="shared" si="3"/>
        <v>0</v>
      </c>
    </row>
    <row r="64" spans="1:11" ht="12.75" customHeight="1" x14ac:dyDescent="0.25">
      <c r="A64" s="266" t="s">
        <v>366</v>
      </c>
      <c r="B64" s="266"/>
      <c r="C64" s="266"/>
      <c r="D64" s="266"/>
      <c r="E64" s="266"/>
      <c r="F64" s="266"/>
      <c r="G64" s="14">
        <v>57</v>
      </c>
      <c r="H64" s="99">
        <f>+IF((H60-H61)&lt;0,(H60-H61),0)</f>
        <v>0</v>
      </c>
      <c r="I64" s="99">
        <f t="shared" ref="I64:K64" si="4">+IF((I60-I61)&lt;0,(I60-I61),0)</f>
        <v>0</v>
      </c>
      <c r="J64" s="99">
        <f t="shared" si="4"/>
        <v>-9209424</v>
      </c>
      <c r="K64" s="99">
        <f t="shared" si="4"/>
        <v>-9411425</v>
      </c>
    </row>
    <row r="65" spans="1:11" ht="12.75" customHeight="1" x14ac:dyDescent="0.25">
      <c r="A65" s="267" t="s">
        <v>111</v>
      </c>
      <c r="B65" s="267"/>
      <c r="C65" s="267"/>
      <c r="D65" s="267"/>
      <c r="E65" s="267"/>
      <c r="F65" s="267"/>
      <c r="G65" s="13">
        <v>58</v>
      </c>
      <c r="H65" s="100">
        <v>220283</v>
      </c>
      <c r="I65" s="100">
        <v>220283</v>
      </c>
      <c r="J65" s="100">
        <v>377458</v>
      </c>
      <c r="K65" s="100">
        <v>377458</v>
      </c>
    </row>
    <row r="66" spans="1:11" ht="12.75" customHeight="1" x14ac:dyDescent="0.25">
      <c r="A66" s="265" t="s">
        <v>367</v>
      </c>
      <c r="B66" s="265"/>
      <c r="C66" s="265"/>
      <c r="D66" s="265"/>
      <c r="E66" s="265"/>
      <c r="F66" s="265"/>
      <c r="G66" s="14">
        <v>59</v>
      </c>
      <c r="H66" s="99">
        <f>H62-H65</f>
        <v>2508505</v>
      </c>
      <c r="I66" s="99">
        <f t="shared" ref="I66:K66" si="5">I62-I65</f>
        <v>625788</v>
      </c>
      <c r="J66" s="99">
        <f t="shared" si="5"/>
        <v>-9586882</v>
      </c>
      <c r="K66" s="99">
        <f t="shared" si="5"/>
        <v>-9788883</v>
      </c>
    </row>
    <row r="67" spans="1:11" ht="12.75" customHeight="1" x14ac:dyDescent="0.25">
      <c r="A67" s="266" t="s">
        <v>368</v>
      </c>
      <c r="B67" s="266"/>
      <c r="C67" s="266"/>
      <c r="D67" s="266"/>
      <c r="E67" s="266"/>
      <c r="F67" s="266"/>
      <c r="G67" s="14">
        <v>60</v>
      </c>
      <c r="H67" s="99">
        <f>+IF((H62-H65)&gt;0,(H62-H65),0)</f>
        <v>2508505</v>
      </c>
      <c r="I67" s="99">
        <f t="shared" ref="I67:K67" si="6">+IF((I62-I65)&gt;0,(I62-I65),0)</f>
        <v>625788</v>
      </c>
      <c r="J67" s="99">
        <f t="shared" si="6"/>
        <v>0</v>
      </c>
      <c r="K67" s="99">
        <f t="shared" si="6"/>
        <v>0</v>
      </c>
    </row>
    <row r="68" spans="1:11" ht="12.75" customHeight="1" x14ac:dyDescent="0.25">
      <c r="A68" s="266" t="s">
        <v>369</v>
      </c>
      <c r="B68" s="266"/>
      <c r="C68" s="266"/>
      <c r="D68" s="266"/>
      <c r="E68" s="266"/>
      <c r="F68" s="266"/>
      <c r="G68" s="14">
        <v>61</v>
      </c>
      <c r="H68" s="99">
        <f>+IF((H62-H65)&lt;0,(H62-H65),0)</f>
        <v>0</v>
      </c>
      <c r="I68" s="99">
        <f t="shared" ref="I68:K68" si="7">+IF((I62-I65)&lt;0,(I62-I65),0)</f>
        <v>0</v>
      </c>
      <c r="J68" s="99">
        <f t="shared" si="7"/>
        <v>-9586882</v>
      </c>
      <c r="K68" s="99">
        <f t="shared" si="7"/>
        <v>-9788883</v>
      </c>
    </row>
    <row r="69" spans="1:11" x14ac:dyDescent="0.25">
      <c r="A69" s="259" t="s">
        <v>152</v>
      </c>
      <c r="B69" s="259"/>
      <c r="C69" s="259"/>
      <c r="D69" s="259"/>
      <c r="E69" s="259"/>
      <c r="F69" s="259"/>
      <c r="G69" s="260"/>
      <c r="H69" s="260"/>
      <c r="I69" s="260"/>
      <c r="J69" s="261"/>
      <c r="K69" s="261"/>
    </row>
    <row r="70" spans="1:11" ht="22.2" customHeight="1" x14ac:dyDescent="0.25">
      <c r="A70" s="265" t="s">
        <v>370</v>
      </c>
      <c r="B70" s="265"/>
      <c r="C70" s="265"/>
      <c r="D70" s="265"/>
      <c r="E70" s="265"/>
      <c r="F70" s="265"/>
      <c r="G70" s="14">
        <v>62</v>
      </c>
      <c r="H70" s="99">
        <f>H71-H72</f>
        <v>0</v>
      </c>
      <c r="I70" s="99">
        <f>I71-I72</f>
        <v>0</v>
      </c>
      <c r="J70" s="99">
        <f>J71-J72</f>
        <v>0</v>
      </c>
      <c r="K70" s="99">
        <f>K71-K72</f>
        <v>0</v>
      </c>
    </row>
    <row r="71" spans="1:11" ht="12.75" customHeight="1" x14ac:dyDescent="0.25">
      <c r="A71" s="258" t="s">
        <v>153</v>
      </c>
      <c r="B71" s="258"/>
      <c r="C71" s="258"/>
      <c r="D71" s="258"/>
      <c r="E71" s="258"/>
      <c r="F71" s="258"/>
      <c r="G71" s="13">
        <v>63</v>
      </c>
      <c r="H71" s="100">
        <v>0</v>
      </c>
      <c r="I71" s="100">
        <v>0</v>
      </c>
      <c r="J71" s="100">
        <v>0</v>
      </c>
      <c r="K71" s="100">
        <v>0</v>
      </c>
    </row>
    <row r="72" spans="1:11" ht="12.75" customHeight="1" x14ac:dyDescent="0.25">
      <c r="A72" s="258" t="s">
        <v>154</v>
      </c>
      <c r="B72" s="258"/>
      <c r="C72" s="258"/>
      <c r="D72" s="258"/>
      <c r="E72" s="258"/>
      <c r="F72" s="258"/>
      <c r="G72" s="13">
        <v>64</v>
      </c>
      <c r="H72" s="100">
        <v>0</v>
      </c>
      <c r="I72" s="100">
        <v>0</v>
      </c>
      <c r="J72" s="100">
        <v>0</v>
      </c>
      <c r="K72" s="100">
        <v>0</v>
      </c>
    </row>
    <row r="73" spans="1:11" ht="12.75" customHeight="1" x14ac:dyDescent="0.25">
      <c r="A73" s="267" t="s">
        <v>155</v>
      </c>
      <c r="B73" s="267"/>
      <c r="C73" s="267"/>
      <c r="D73" s="267"/>
      <c r="E73" s="267"/>
      <c r="F73" s="267"/>
      <c r="G73" s="13">
        <v>65</v>
      </c>
      <c r="H73" s="100">
        <v>0</v>
      </c>
      <c r="I73" s="100">
        <v>0</v>
      </c>
      <c r="J73" s="100">
        <v>0</v>
      </c>
      <c r="K73" s="100">
        <v>0</v>
      </c>
    </row>
    <row r="74" spans="1:11" ht="12.75" customHeight="1" x14ac:dyDescent="0.25">
      <c r="A74" s="266" t="s">
        <v>371</v>
      </c>
      <c r="B74" s="266"/>
      <c r="C74" s="266"/>
      <c r="D74" s="266"/>
      <c r="E74" s="266"/>
      <c r="F74" s="266"/>
      <c r="G74" s="14">
        <v>66</v>
      </c>
      <c r="H74" s="122">
        <v>0</v>
      </c>
      <c r="I74" s="122">
        <v>0</v>
      </c>
      <c r="J74" s="122">
        <v>0</v>
      </c>
      <c r="K74" s="122">
        <v>0</v>
      </c>
    </row>
    <row r="75" spans="1:11" ht="12.75" customHeight="1" x14ac:dyDescent="0.25">
      <c r="A75" s="266" t="s">
        <v>372</v>
      </c>
      <c r="B75" s="266"/>
      <c r="C75" s="266"/>
      <c r="D75" s="266"/>
      <c r="E75" s="266"/>
      <c r="F75" s="266"/>
      <c r="G75" s="14">
        <v>67</v>
      </c>
      <c r="H75" s="122">
        <v>0</v>
      </c>
      <c r="I75" s="122">
        <v>0</v>
      </c>
      <c r="J75" s="122">
        <v>0</v>
      </c>
      <c r="K75" s="122">
        <v>0</v>
      </c>
    </row>
    <row r="76" spans="1:11" x14ac:dyDescent="0.25">
      <c r="A76" s="259" t="s">
        <v>156</v>
      </c>
      <c r="B76" s="259"/>
      <c r="C76" s="259"/>
      <c r="D76" s="259"/>
      <c r="E76" s="259"/>
      <c r="F76" s="259"/>
      <c r="G76" s="260"/>
      <c r="H76" s="260"/>
      <c r="I76" s="260"/>
      <c r="J76" s="261"/>
      <c r="K76" s="261"/>
    </row>
    <row r="77" spans="1:11" ht="12.75" customHeight="1" x14ac:dyDescent="0.25">
      <c r="A77" s="265" t="s">
        <v>373</v>
      </c>
      <c r="B77" s="265"/>
      <c r="C77" s="265"/>
      <c r="D77" s="265"/>
      <c r="E77" s="265"/>
      <c r="F77" s="265"/>
      <c r="G77" s="14">
        <v>68</v>
      </c>
      <c r="H77" s="122">
        <v>0</v>
      </c>
      <c r="I77" s="122">
        <v>0</v>
      </c>
      <c r="J77" s="122">
        <v>0</v>
      </c>
      <c r="K77" s="122">
        <v>0</v>
      </c>
    </row>
    <row r="78" spans="1:11" ht="12.75" customHeight="1" x14ac:dyDescent="0.25">
      <c r="A78" s="264" t="s">
        <v>374</v>
      </c>
      <c r="B78" s="264"/>
      <c r="C78" s="264"/>
      <c r="D78" s="264"/>
      <c r="E78" s="264"/>
      <c r="F78" s="264"/>
      <c r="G78" s="89">
        <v>69</v>
      </c>
      <c r="H78" s="101">
        <v>0</v>
      </c>
      <c r="I78" s="101">
        <v>0</v>
      </c>
      <c r="J78" s="101">
        <v>0</v>
      </c>
      <c r="K78" s="101">
        <v>0</v>
      </c>
    </row>
    <row r="79" spans="1:11" ht="12.75" customHeight="1" x14ac:dyDescent="0.25">
      <c r="A79" s="264" t="s">
        <v>375</v>
      </c>
      <c r="B79" s="264"/>
      <c r="C79" s="264"/>
      <c r="D79" s="264"/>
      <c r="E79" s="264"/>
      <c r="F79" s="264"/>
      <c r="G79" s="89">
        <v>70</v>
      </c>
      <c r="H79" s="101">
        <v>0</v>
      </c>
      <c r="I79" s="101">
        <v>0</v>
      </c>
      <c r="J79" s="101">
        <v>0</v>
      </c>
      <c r="K79" s="101">
        <v>0</v>
      </c>
    </row>
    <row r="80" spans="1:11" ht="12.75" customHeight="1" x14ac:dyDescent="0.25">
      <c r="A80" s="265" t="s">
        <v>376</v>
      </c>
      <c r="B80" s="265"/>
      <c r="C80" s="265"/>
      <c r="D80" s="265"/>
      <c r="E80" s="265"/>
      <c r="F80" s="265"/>
      <c r="G80" s="14">
        <v>71</v>
      </c>
      <c r="H80" s="122">
        <v>0</v>
      </c>
      <c r="I80" s="122">
        <v>0</v>
      </c>
      <c r="J80" s="122">
        <v>0</v>
      </c>
      <c r="K80" s="122">
        <v>0</v>
      </c>
    </row>
    <row r="81" spans="1:11" ht="12.75" customHeight="1" x14ac:dyDescent="0.25">
      <c r="A81" s="265" t="s">
        <v>377</v>
      </c>
      <c r="B81" s="265"/>
      <c r="C81" s="265"/>
      <c r="D81" s="265"/>
      <c r="E81" s="265"/>
      <c r="F81" s="265"/>
      <c r="G81" s="14">
        <v>72</v>
      </c>
      <c r="H81" s="122">
        <v>0</v>
      </c>
      <c r="I81" s="122">
        <v>0</v>
      </c>
      <c r="J81" s="122">
        <v>0</v>
      </c>
      <c r="K81" s="122">
        <v>0</v>
      </c>
    </row>
    <row r="82" spans="1:11" ht="12.75" customHeight="1" x14ac:dyDescent="0.25">
      <c r="A82" s="266" t="s">
        <v>378</v>
      </c>
      <c r="B82" s="266"/>
      <c r="C82" s="266"/>
      <c r="D82" s="266"/>
      <c r="E82" s="266"/>
      <c r="F82" s="266"/>
      <c r="G82" s="14">
        <v>73</v>
      </c>
      <c r="H82" s="122">
        <v>0</v>
      </c>
      <c r="I82" s="122">
        <v>0</v>
      </c>
      <c r="J82" s="122">
        <v>0</v>
      </c>
      <c r="K82" s="122">
        <v>0</v>
      </c>
    </row>
    <row r="83" spans="1:11" ht="12.75" customHeight="1" x14ac:dyDescent="0.25">
      <c r="A83" s="266" t="s">
        <v>379</v>
      </c>
      <c r="B83" s="266"/>
      <c r="C83" s="266"/>
      <c r="D83" s="266"/>
      <c r="E83" s="266"/>
      <c r="F83" s="266"/>
      <c r="G83" s="14">
        <v>74</v>
      </c>
      <c r="H83" s="122">
        <v>0</v>
      </c>
      <c r="I83" s="122">
        <v>0</v>
      </c>
      <c r="J83" s="122">
        <v>0</v>
      </c>
      <c r="K83" s="122">
        <v>0</v>
      </c>
    </row>
    <row r="84" spans="1:11" x14ac:dyDescent="0.25">
      <c r="A84" s="259" t="s">
        <v>112</v>
      </c>
      <c r="B84" s="259"/>
      <c r="C84" s="259"/>
      <c r="D84" s="259"/>
      <c r="E84" s="259"/>
      <c r="F84" s="259"/>
      <c r="G84" s="260"/>
      <c r="H84" s="260"/>
      <c r="I84" s="260"/>
      <c r="J84" s="261"/>
      <c r="K84" s="261"/>
    </row>
    <row r="85" spans="1:11" ht="12.75" customHeight="1" x14ac:dyDescent="0.25">
      <c r="A85" s="254" t="s">
        <v>380</v>
      </c>
      <c r="B85" s="254"/>
      <c r="C85" s="254"/>
      <c r="D85" s="254"/>
      <c r="E85" s="254"/>
      <c r="F85" s="254"/>
      <c r="G85" s="14">
        <v>75</v>
      </c>
      <c r="H85" s="102">
        <f>H86+H87</f>
        <v>2508505</v>
      </c>
      <c r="I85" s="102">
        <f>I86+I87</f>
        <v>625788</v>
      </c>
      <c r="J85" s="102">
        <f>J86+J87</f>
        <v>-9586882</v>
      </c>
      <c r="K85" s="102">
        <f>K86+K87</f>
        <v>-9788883</v>
      </c>
    </row>
    <row r="86" spans="1:11" ht="12.75" customHeight="1" x14ac:dyDescent="0.25">
      <c r="A86" s="255" t="s">
        <v>157</v>
      </c>
      <c r="B86" s="255"/>
      <c r="C86" s="255"/>
      <c r="D86" s="255"/>
      <c r="E86" s="255"/>
      <c r="F86" s="255"/>
      <c r="G86" s="13">
        <v>76</v>
      </c>
      <c r="H86" s="103">
        <f>+H66</f>
        <v>2508505</v>
      </c>
      <c r="I86" s="103">
        <f>+I66</f>
        <v>625788</v>
      </c>
      <c r="J86" s="103">
        <f>+J66</f>
        <v>-9586882</v>
      </c>
      <c r="K86" s="103">
        <f>+K66</f>
        <v>-9788883</v>
      </c>
    </row>
    <row r="87" spans="1:11" ht="12.75" customHeight="1" x14ac:dyDescent="0.25">
      <c r="A87" s="255" t="s">
        <v>158</v>
      </c>
      <c r="B87" s="255"/>
      <c r="C87" s="255"/>
      <c r="D87" s="255"/>
      <c r="E87" s="255"/>
      <c r="F87" s="255"/>
      <c r="G87" s="13">
        <v>77</v>
      </c>
      <c r="H87" s="103">
        <v>0</v>
      </c>
      <c r="I87" s="103">
        <v>0</v>
      </c>
      <c r="J87" s="103">
        <v>0</v>
      </c>
      <c r="K87" s="103">
        <v>0</v>
      </c>
    </row>
    <row r="88" spans="1:11" x14ac:dyDescent="0.25">
      <c r="A88" s="262" t="s">
        <v>114</v>
      </c>
      <c r="B88" s="262"/>
      <c r="C88" s="262"/>
      <c r="D88" s="262"/>
      <c r="E88" s="262"/>
      <c r="F88" s="262"/>
      <c r="G88" s="263"/>
      <c r="H88" s="263"/>
      <c r="I88" s="263"/>
      <c r="J88" s="261"/>
      <c r="K88" s="261"/>
    </row>
    <row r="89" spans="1:11" ht="12.75" customHeight="1" x14ac:dyDescent="0.25">
      <c r="A89" s="235" t="s">
        <v>159</v>
      </c>
      <c r="B89" s="235"/>
      <c r="C89" s="235"/>
      <c r="D89" s="235"/>
      <c r="E89" s="235"/>
      <c r="F89" s="235"/>
      <c r="G89" s="13">
        <v>78</v>
      </c>
      <c r="H89" s="103">
        <f t="shared" ref="H89:K89" si="8">+H66</f>
        <v>2508505</v>
      </c>
      <c r="I89" s="103">
        <f t="shared" si="8"/>
        <v>625788</v>
      </c>
      <c r="J89" s="103">
        <f t="shared" si="8"/>
        <v>-9586882</v>
      </c>
      <c r="K89" s="103">
        <f t="shared" si="8"/>
        <v>-9788883</v>
      </c>
    </row>
    <row r="90" spans="1:11" ht="24" customHeight="1" x14ac:dyDescent="0.25">
      <c r="A90" s="236" t="s">
        <v>436</v>
      </c>
      <c r="B90" s="236"/>
      <c r="C90" s="236"/>
      <c r="D90" s="236"/>
      <c r="E90" s="236"/>
      <c r="F90" s="236"/>
      <c r="G90" s="14">
        <v>79</v>
      </c>
      <c r="H90" s="120">
        <f>H91+H98</f>
        <v>0</v>
      </c>
      <c r="I90" s="120">
        <f>I91+I98</f>
        <v>0</v>
      </c>
      <c r="J90" s="120">
        <f t="shared" ref="J90:K90" si="9">J91+J98</f>
        <v>0</v>
      </c>
      <c r="K90" s="120">
        <f t="shared" si="9"/>
        <v>0</v>
      </c>
    </row>
    <row r="91" spans="1:11" ht="24" customHeight="1" x14ac:dyDescent="0.25">
      <c r="A91" s="256" t="s">
        <v>443</v>
      </c>
      <c r="B91" s="256"/>
      <c r="C91" s="256"/>
      <c r="D91" s="256"/>
      <c r="E91" s="256"/>
      <c r="F91" s="256"/>
      <c r="G91" s="14">
        <v>80</v>
      </c>
      <c r="H91" s="120">
        <f>SUM(H92:H96)</f>
        <v>0</v>
      </c>
      <c r="I91" s="120">
        <f>SUM(I92:I96)</f>
        <v>0</v>
      </c>
      <c r="J91" s="120">
        <f t="shared" ref="J91:K91" si="10">SUM(J92:J96)</f>
        <v>0</v>
      </c>
      <c r="K91" s="120">
        <f t="shared" si="10"/>
        <v>0</v>
      </c>
    </row>
    <row r="92" spans="1:11" ht="25.5" customHeight="1" x14ac:dyDescent="0.25">
      <c r="A92" s="258" t="s">
        <v>381</v>
      </c>
      <c r="B92" s="258"/>
      <c r="C92" s="258"/>
      <c r="D92" s="258"/>
      <c r="E92" s="258"/>
      <c r="F92" s="258"/>
      <c r="G92" s="14">
        <v>81</v>
      </c>
      <c r="H92" s="103">
        <v>0</v>
      </c>
      <c r="I92" s="103">
        <v>0</v>
      </c>
      <c r="J92" s="103">
        <v>0</v>
      </c>
      <c r="K92" s="103">
        <v>0</v>
      </c>
    </row>
    <row r="93" spans="1:11" ht="38.25" customHeight="1" x14ac:dyDescent="0.25">
      <c r="A93" s="258" t="s">
        <v>382</v>
      </c>
      <c r="B93" s="258"/>
      <c r="C93" s="258"/>
      <c r="D93" s="258"/>
      <c r="E93" s="258"/>
      <c r="F93" s="258"/>
      <c r="G93" s="14">
        <v>82</v>
      </c>
      <c r="H93" s="103">
        <v>0</v>
      </c>
      <c r="I93" s="103">
        <v>0</v>
      </c>
      <c r="J93" s="103">
        <v>0</v>
      </c>
      <c r="K93" s="103">
        <v>0</v>
      </c>
    </row>
    <row r="94" spans="1:11" ht="38.25" customHeight="1" x14ac:dyDescent="0.25">
      <c r="A94" s="258" t="s">
        <v>383</v>
      </c>
      <c r="B94" s="258"/>
      <c r="C94" s="258"/>
      <c r="D94" s="258"/>
      <c r="E94" s="258"/>
      <c r="F94" s="258"/>
      <c r="G94" s="14">
        <v>83</v>
      </c>
      <c r="H94" s="103">
        <v>0</v>
      </c>
      <c r="I94" s="103">
        <v>0</v>
      </c>
      <c r="J94" s="103">
        <v>0</v>
      </c>
      <c r="K94" s="103">
        <v>0</v>
      </c>
    </row>
    <row r="95" spans="1:11" x14ac:dyDescent="0.25">
      <c r="A95" s="258" t="s">
        <v>384</v>
      </c>
      <c r="B95" s="258"/>
      <c r="C95" s="258"/>
      <c r="D95" s="258"/>
      <c r="E95" s="258"/>
      <c r="F95" s="258"/>
      <c r="G95" s="14">
        <v>84</v>
      </c>
      <c r="H95" s="103">
        <v>0</v>
      </c>
      <c r="I95" s="103">
        <v>0</v>
      </c>
      <c r="J95" s="103">
        <v>0</v>
      </c>
      <c r="K95" s="103">
        <v>0</v>
      </c>
    </row>
    <row r="96" spans="1:11" x14ac:dyDescent="0.25">
      <c r="A96" s="258" t="s">
        <v>385</v>
      </c>
      <c r="B96" s="258"/>
      <c r="C96" s="258"/>
      <c r="D96" s="258"/>
      <c r="E96" s="258"/>
      <c r="F96" s="258"/>
      <c r="G96" s="14">
        <v>85</v>
      </c>
      <c r="H96" s="103">
        <v>0</v>
      </c>
      <c r="I96" s="103">
        <v>0</v>
      </c>
      <c r="J96" s="103">
        <v>0</v>
      </c>
      <c r="K96" s="103">
        <v>0</v>
      </c>
    </row>
    <row r="97" spans="1:11" ht="26.25" customHeight="1" x14ac:dyDescent="0.25">
      <c r="A97" s="258" t="s">
        <v>386</v>
      </c>
      <c r="B97" s="258"/>
      <c r="C97" s="258"/>
      <c r="D97" s="258"/>
      <c r="E97" s="258"/>
      <c r="F97" s="258"/>
      <c r="G97" s="14">
        <v>86</v>
      </c>
      <c r="H97" s="103">
        <v>0</v>
      </c>
      <c r="I97" s="103">
        <v>0</v>
      </c>
      <c r="J97" s="103">
        <v>0</v>
      </c>
      <c r="K97" s="103">
        <v>0</v>
      </c>
    </row>
    <row r="98" spans="1:11" ht="25.5" customHeight="1" x14ac:dyDescent="0.25">
      <c r="A98" s="256" t="s">
        <v>437</v>
      </c>
      <c r="B98" s="256"/>
      <c r="C98" s="256"/>
      <c r="D98" s="256"/>
      <c r="E98" s="256"/>
      <c r="F98" s="256"/>
      <c r="G98" s="14">
        <v>87</v>
      </c>
      <c r="H98" s="120">
        <f>SUM(H99:H106)</f>
        <v>0</v>
      </c>
      <c r="I98" s="120">
        <f>SUM(I99:I106)</f>
        <v>0</v>
      </c>
      <c r="J98" s="120">
        <f t="shared" ref="J98:K98" si="11">SUM(J99:J106)</f>
        <v>0</v>
      </c>
      <c r="K98" s="120">
        <f t="shared" si="11"/>
        <v>0</v>
      </c>
    </row>
    <row r="99" spans="1:11" x14ac:dyDescent="0.25">
      <c r="A99" s="257" t="s">
        <v>160</v>
      </c>
      <c r="B99" s="257"/>
      <c r="C99" s="257"/>
      <c r="D99" s="257"/>
      <c r="E99" s="257"/>
      <c r="F99" s="257"/>
      <c r="G99" s="13">
        <v>88</v>
      </c>
      <c r="H99" s="103">
        <v>0</v>
      </c>
      <c r="I99" s="103">
        <v>0</v>
      </c>
      <c r="J99" s="103">
        <v>0</v>
      </c>
      <c r="K99" s="103">
        <v>0</v>
      </c>
    </row>
    <row r="100" spans="1:11" ht="36" customHeight="1" x14ac:dyDescent="0.25">
      <c r="A100" s="258" t="s">
        <v>387</v>
      </c>
      <c r="B100" s="258"/>
      <c r="C100" s="258"/>
      <c r="D100" s="258"/>
      <c r="E100" s="258"/>
      <c r="F100" s="258"/>
      <c r="G100" s="13">
        <v>89</v>
      </c>
      <c r="H100" s="103">
        <v>0</v>
      </c>
      <c r="I100" s="103">
        <v>0</v>
      </c>
      <c r="J100" s="103">
        <v>0</v>
      </c>
      <c r="K100" s="103">
        <v>0</v>
      </c>
    </row>
    <row r="101" spans="1:11" ht="22.2" customHeight="1" x14ac:dyDescent="0.25">
      <c r="A101" s="257" t="s">
        <v>161</v>
      </c>
      <c r="B101" s="257"/>
      <c r="C101" s="257"/>
      <c r="D101" s="257"/>
      <c r="E101" s="257"/>
      <c r="F101" s="257"/>
      <c r="G101" s="13">
        <v>90</v>
      </c>
      <c r="H101" s="103">
        <v>0</v>
      </c>
      <c r="I101" s="103">
        <v>0</v>
      </c>
      <c r="J101" s="103">
        <v>0</v>
      </c>
      <c r="K101" s="103">
        <v>0</v>
      </c>
    </row>
    <row r="102" spans="1:11" ht="22.2" customHeight="1" x14ac:dyDescent="0.25">
      <c r="A102" s="257" t="s">
        <v>162</v>
      </c>
      <c r="B102" s="257"/>
      <c r="C102" s="257"/>
      <c r="D102" s="257"/>
      <c r="E102" s="257"/>
      <c r="F102" s="257"/>
      <c r="G102" s="13">
        <v>91</v>
      </c>
      <c r="H102" s="103">
        <v>0</v>
      </c>
      <c r="I102" s="103">
        <v>0</v>
      </c>
      <c r="J102" s="103">
        <v>0</v>
      </c>
      <c r="K102" s="103">
        <v>0</v>
      </c>
    </row>
    <row r="103" spans="1:11" ht="22.2" customHeight="1" x14ac:dyDescent="0.25">
      <c r="A103" s="257" t="s">
        <v>163</v>
      </c>
      <c r="B103" s="257"/>
      <c r="C103" s="257"/>
      <c r="D103" s="257"/>
      <c r="E103" s="257"/>
      <c r="F103" s="257"/>
      <c r="G103" s="13">
        <v>92</v>
      </c>
      <c r="H103" s="103">
        <v>0</v>
      </c>
      <c r="I103" s="103">
        <v>0</v>
      </c>
      <c r="J103" s="103">
        <v>0</v>
      </c>
      <c r="K103" s="103">
        <v>0</v>
      </c>
    </row>
    <row r="104" spans="1:11" ht="12.75" customHeight="1" x14ac:dyDescent="0.25">
      <c r="A104" s="258" t="s">
        <v>388</v>
      </c>
      <c r="B104" s="258"/>
      <c r="C104" s="258"/>
      <c r="D104" s="258"/>
      <c r="E104" s="258"/>
      <c r="F104" s="258"/>
      <c r="G104" s="13">
        <v>93</v>
      </c>
      <c r="H104" s="103">
        <v>0</v>
      </c>
      <c r="I104" s="103">
        <v>0</v>
      </c>
      <c r="J104" s="103">
        <v>0</v>
      </c>
      <c r="K104" s="103">
        <v>0</v>
      </c>
    </row>
    <row r="105" spans="1:11" ht="26.25" customHeight="1" x14ac:dyDescent="0.25">
      <c r="A105" s="258" t="s">
        <v>389</v>
      </c>
      <c r="B105" s="258"/>
      <c r="C105" s="258"/>
      <c r="D105" s="258"/>
      <c r="E105" s="258"/>
      <c r="F105" s="258"/>
      <c r="G105" s="13">
        <v>94</v>
      </c>
      <c r="H105" s="103">
        <v>0</v>
      </c>
      <c r="I105" s="103">
        <v>0</v>
      </c>
      <c r="J105" s="103">
        <v>0</v>
      </c>
      <c r="K105" s="103">
        <v>0</v>
      </c>
    </row>
    <row r="106" spans="1:11" x14ac:dyDescent="0.25">
      <c r="A106" s="258" t="s">
        <v>390</v>
      </c>
      <c r="B106" s="258"/>
      <c r="C106" s="258"/>
      <c r="D106" s="258"/>
      <c r="E106" s="258"/>
      <c r="F106" s="258"/>
      <c r="G106" s="13">
        <v>95</v>
      </c>
      <c r="H106" s="103">
        <v>0</v>
      </c>
      <c r="I106" s="103">
        <v>0</v>
      </c>
      <c r="J106" s="103">
        <v>0</v>
      </c>
      <c r="K106" s="103">
        <v>0</v>
      </c>
    </row>
    <row r="107" spans="1:11" ht="24.75" customHeight="1" x14ac:dyDescent="0.25">
      <c r="A107" s="258" t="s">
        <v>391</v>
      </c>
      <c r="B107" s="258"/>
      <c r="C107" s="258"/>
      <c r="D107" s="258"/>
      <c r="E107" s="258"/>
      <c r="F107" s="258"/>
      <c r="G107" s="13">
        <v>96</v>
      </c>
      <c r="H107" s="103">
        <v>0</v>
      </c>
      <c r="I107" s="103">
        <v>0</v>
      </c>
      <c r="J107" s="103">
        <v>0</v>
      </c>
      <c r="K107" s="103">
        <v>0</v>
      </c>
    </row>
    <row r="108" spans="1:11" ht="22.95" customHeight="1" x14ac:dyDescent="0.25">
      <c r="A108" s="236" t="s">
        <v>438</v>
      </c>
      <c r="B108" s="236"/>
      <c r="C108" s="236"/>
      <c r="D108" s="236"/>
      <c r="E108" s="236"/>
      <c r="F108" s="236"/>
      <c r="G108" s="14">
        <v>97</v>
      </c>
      <c r="H108" s="120">
        <f>H91+H98-H107-H97</f>
        <v>0</v>
      </c>
      <c r="I108" s="120">
        <f>I91+I98-I107-I97</f>
        <v>0</v>
      </c>
      <c r="J108" s="120">
        <f t="shared" ref="J108:K108" si="12">J91+J98-J107-J97</f>
        <v>0</v>
      </c>
      <c r="K108" s="120">
        <f t="shared" si="12"/>
        <v>0</v>
      </c>
    </row>
    <row r="109" spans="1:11" ht="12.75" customHeight="1" x14ac:dyDescent="0.25">
      <c r="A109" s="236" t="s">
        <v>392</v>
      </c>
      <c r="B109" s="236"/>
      <c r="C109" s="236"/>
      <c r="D109" s="236"/>
      <c r="E109" s="236"/>
      <c r="F109" s="236"/>
      <c r="G109" s="14">
        <v>98</v>
      </c>
      <c r="H109" s="102">
        <f>H89+H108</f>
        <v>2508505</v>
      </c>
      <c r="I109" s="102">
        <f>I89+I108</f>
        <v>625788</v>
      </c>
      <c r="J109" s="102">
        <f t="shared" ref="J109:K109" si="13">J89+J108</f>
        <v>-9586882</v>
      </c>
      <c r="K109" s="102">
        <f t="shared" si="13"/>
        <v>-9788883</v>
      </c>
    </row>
    <row r="110" spans="1:11" x14ac:dyDescent="0.25">
      <c r="A110" s="259" t="s">
        <v>164</v>
      </c>
      <c r="B110" s="259"/>
      <c r="C110" s="259"/>
      <c r="D110" s="259"/>
      <c r="E110" s="259"/>
      <c r="F110" s="259"/>
      <c r="G110" s="260"/>
      <c r="H110" s="260"/>
      <c r="I110" s="260"/>
      <c r="J110" s="261"/>
      <c r="K110" s="261"/>
    </row>
    <row r="111" spans="1:11" ht="12.75" customHeight="1" x14ac:dyDescent="0.25">
      <c r="A111" s="254" t="s">
        <v>393</v>
      </c>
      <c r="B111" s="254"/>
      <c r="C111" s="254"/>
      <c r="D111" s="254"/>
      <c r="E111" s="254"/>
      <c r="F111" s="254"/>
      <c r="G111" s="14">
        <v>99</v>
      </c>
      <c r="H111" s="102">
        <f>H112+H113</f>
        <v>2508505</v>
      </c>
      <c r="I111" s="102">
        <f>I112+I113</f>
        <v>625788</v>
      </c>
      <c r="J111" s="102">
        <f>J112+J113</f>
        <v>-9586882</v>
      </c>
      <c r="K111" s="102">
        <f>K112+K113</f>
        <v>-9788883</v>
      </c>
    </row>
    <row r="112" spans="1:11" ht="12.75" customHeight="1" x14ac:dyDescent="0.25">
      <c r="A112" s="255" t="s">
        <v>113</v>
      </c>
      <c r="B112" s="255"/>
      <c r="C112" s="255"/>
      <c r="D112" s="255"/>
      <c r="E112" s="255"/>
      <c r="F112" s="255"/>
      <c r="G112" s="13">
        <v>100</v>
      </c>
      <c r="H112" s="103">
        <f>+H109</f>
        <v>2508505</v>
      </c>
      <c r="I112" s="103">
        <f>+I109</f>
        <v>625788</v>
      </c>
      <c r="J112" s="103">
        <f>+J109</f>
        <v>-9586882</v>
      </c>
      <c r="K112" s="103">
        <f>+K109</f>
        <v>-9788883</v>
      </c>
    </row>
    <row r="113" spans="1:11" ht="12.75" customHeight="1" x14ac:dyDescent="0.25">
      <c r="A113" s="255" t="s">
        <v>165</v>
      </c>
      <c r="B113" s="255"/>
      <c r="C113" s="255"/>
      <c r="D113" s="255"/>
      <c r="E113" s="255"/>
      <c r="F113" s="255"/>
      <c r="G113" s="13">
        <v>101</v>
      </c>
      <c r="H113" s="103">
        <v>0</v>
      </c>
      <c r="I113" s="103">
        <v>0</v>
      </c>
      <c r="J113" s="103">
        <v>0</v>
      </c>
      <c r="K113" s="103">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I58"/>
    </sheetView>
  </sheetViews>
  <sheetFormatPr defaultColWidth="9.109375" defaultRowHeight="13.2" x14ac:dyDescent="0.25"/>
  <cols>
    <col min="1" max="7" width="9.109375" style="15"/>
    <col min="8" max="9" width="30.33203125" style="26" customWidth="1"/>
    <col min="10" max="16384" width="9.109375" style="15"/>
  </cols>
  <sheetData>
    <row r="1" spans="1:9" x14ac:dyDescent="0.25">
      <c r="A1" s="290" t="s">
        <v>166</v>
      </c>
      <c r="B1" s="291"/>
      <c r="C1" s="291"/>
      <c r="D1" s="291"/>
      <c r="E1" s="291"/>
      <c r="F1" s="291"/>
      <c r="G1" s="291"/>
      <c r="H1" s="291"/>
      <c r="I1" s="291"/>
    </row>
    <row r="2" spans="1:9" x14ac:dyDescent="0.25">
      <c r="A2" s="292" t="s">
        <v>568</v>
      </c>
      <c r="B2" s="244"/>
      <c r="C2" s="244"/>
      <c r="D2" s="244"/>
      <c r="E2" s="244"/>
      <c r="F2" s="244"/>
      <c r="G2" s="244"/>
      <c r="H2" s="244"/>
      <c r="I2" s="244"/>
    </row>
    <row r="3" spans="1:9" x14ac:dyDescent="0.25">
      <c r="A3" s="294" t="s">
        <v>282</v>
      </c>
      <c r="B3" s="295"/>
      <c r="C3" s="295"/>
      <c r="D3" s="295"/>
      <c r="E3" s="295"/>
      <c r="F3" s="295"/>
      <c r="G3" s="295"/>
      <c r="H3" s="295"/>
      <c r="I3" s="295"/>
    </row>
    <row r="4" spans="1:9" x14ac:dyDescent="0.25">
      <c r="A4" s="293" t="s">
        <v>508</v>
      </c>
      <c r="B4" s="247"/>
      <c r="C4" s="247"/>
      <c r="D4" s="247"/>
      <c r="E4" s="247"/>
      <c r="F4" s="247"/>
      <c r="G4" s="247"/>
      <c r="H4" s="247"/>
      <c r="I4" s="248"/>
    </row>
    <row r="5" spans="1:9" ht="22.2" x14ac:dyDescent="0.25">
      <c r="A5" s="296" t="s">
        <v>2</v>
      </c>
      <c r="B5" s="252"/>
      <c r="C5" s="252"/>
      <c r="D5" s="252"/>
      <c r="E5" s="252"/>
      <c r="F5" s="252"/>
      <c r="G5" s="111" t="s">
        <v>103</v>
      </c>
      <c r="H5" s="112" t="s">
        <v>302</v>
      </c>
      <c r="I5" s="112" t="s">
        <v>279</v>
      </c>
    </row>
    <row r="6" spans="1:9" x14ac:dyDescent="0.25">
      <c r="A6" s="297">
        <v>1</v>
      </c>
      <c r="B6" s="252"/>
      <c r="C6" s="252"/>
      <c r="D6" s="252"/>
      <c r="E6" s="252"/>
      <c r="F6" s="252"/>
      <c r="G6" s="113">
        <v>2</v>
      </c>
      <c r="H6" s="112" t="s">
        <v>167</v>
      </c>
      <c r="I6" s="112" t="s">
        <v>168</v>
      </c>
    </row>
    <row r="7" spans="1:9" x14ac:dyDescent="0.25">
      <c r="A7" s="287" t="s">
        <v>169</v>
      </c>
      <c r="B7" s="287"/>
      <c r="C7" s="287"/>
      <c r="D7" s="287"/>
      <c r="E7" s="287"/>
      <c r="F7" s="287"/>
      <c r="G7" s="287"/>
      <c r="H7" s="287"/>
      <c r="I7" s="287"/>
    </row>
    <row r="8" spans="1:9" ht="12.75" customHeight="1" x14ac:dyDescent="0.25">
      <c r="A8" s="234" t="s">
        <v>170</v>
      </c>
      <c r="B8" s="234"/>
      <c r="C8" s="234"/>
      <c r="D8" s="234"/>
      <c r="E8" s="234"/>
      <c r="F8" s="234"/>
      <c r="G8" s="114">
        <v>1</v>
      </c>
      <c r="H8" s="115">
        <v>2728787</v>
      </c>
      <c r="I8" s="115">
        <v>-9209424</v>
      </c>
    </row>
    <row r="9" spans="1:9" ht="12.75" customHeight="1" x14ac:dyDescent="0.25">
      <c r="A9" s="289" t="s">
        <v>171</v>
      </c>
      <c r="B9" s="289"/>
      <c r="C9" s="289"/>
      <c r="D9" s="289"/>
      <c r="E9" s="289"/>
      <c r="F9" s="289"/>
      <c r="G9" s="116">
        <v>2</v>
      </c>
      <c r="H9" s="117">
        <f>H10+H11+H12+H13+H14+H15+H16+H17</f>
        <v>-2450819</v>
      </c>
      <c r="I9" s="117">
        <f>I10+I11+I12+I13+I14+I15+I16+I17</f>
        <v>8247042</v>
      </c>
    </row>
    <row r="10" spans="1:9" ht="12.75" customHeight="1" x14ac:dyDescent="0.25">
      <c r="A10" s="268" t="s">
        <v>172</v>
      </c>
      <c r="B10" s="268"/>
      <c r="C10" s="268"/>
      <c r="D10" s="268"/>
      <c r="E10" s="268"/>
      <c r="F10" s="268"/>
      <c r="G10" s="114">
        <v>3</v>
      </c>
      <c r="H10" s="115">
        <v>5825751</v>
      </c>
      <c r="I10" s="115">
        <v>10065386</v>
      </c>
    </row>
    <row r="11" spans="1:9" ht="22.2" customHeight="1" x14ac:dyDescent="0.25">
      <c r="A11" s="268" t="s">
        <v>173</v>
      </c>
      <c r="B11" s="268"/>
      <c r="C11" s="268"/>
      <c r="D11" s="268"/>
      <c r="E11" s="268"/>
      <c r="F11" s="268"/>
      <c r="G11" s="114">
        <v>4</v>
      </c>
      <c r="H11" s="115">
        <v>3647432</v>
      </c>
      <c r="I11" s="115">
        <v>774387</v>
      </c>
    </row>
    <row r="12" spans="1:9" ht="23.4" customHeight="1" x14ac:dyDescent="0.25">
      <c r="A12" s="268" t="s">
        <v>174</v>
      </c>
      <c r="B12" s="268"/>
      <c r="C12" s="268"/>
      <c r="D12" s="268"/>
      <c r="E12" s="268"/>
      <c r="F12" s="268"/>
      <c r="G12" s="114">
        <v>5</v>
      </c>
      <c r="H12" s="115">
        <v>313100</v>
      </c>
      <c r="I12" s="115">
        <v>56476</v>
      </c>
    </row>
    <row r="13" spans="1:9" ht="12.75" customHeight="1" x14ac:dyDescent="0.25">
      <c r="A13" s="268" t="s">
        <v>175</v>
      </c>
      <c r="B13" s="268"/>
      <c r="C13" s="268"/>
      <c r="D13" s="268"/>
      <c r="E13" s="268"/>
      <c r="F13" s="268"/>
      <c r="G13" s="114">
        <v>6</v>
      </c>
      <c r="H13" s="115">
        <v>0</v>
      </c>
      <c r="I13" s="115">
        <v>-3175</v>
      </c>
    </row>
    <row r="14" spans="1:9" ht="12.75" customHeight="1" x14ac:dyDescent="0.25">
      <c r="A14" s="268" t="s">
        <v>176</v>
      </c>
      <c r="B14" s="268"/>
      <c r="C14" s="268"/>
      <c r="D14" s="268"/>
      <c r="E14" s="268"/>
      <c r="F14" s="268"/>
      <c r="G14" s="114">
        <v>7</v>
      </c>
      <c r="H14" s="115">
        <v>4509</v>
      </c>
      <c r="I14" s="115">
        <v>12981</v>
      </c>
    </row>
    <row r="15" spans="1:9" ht="12.75" customHeight="1" x14ac:dyDescent="0.25">
      <c r="A15" s="268" t="s">
        <v>177</v>
      </c>
      <c r="B15" s="268"/>
      <c r="C15" s="268"/>
      <c r="D15" s="268"/>
      <c r="E15" s="268"/>
      <c r="F15" s="268"/>
      <c r="G15" s="114">
        <v>8</v>
      </c>
      <c r="H15" s="115">
        <v>-112784</v>
      </c>
      <c r="I15" s="115">
        <v>0</v>
      </c>
    </row>
    <row r="16" spans="1:9" ht="12.75" customHeight="1" x14ac:dyDescent="0.25">
      <c r="A16" s="268" t="s">
        <v>178</v>
      </c>
      <c r="B16" s="268"/>
      <c r="C16" s="268"/>
      <c r="D16" s="268"/>
      <c r="E16" s="268"/>
      <c r="F16" s="268"/>
      <c r="G16" s="114">
        <v>9</v>
      </c>
      <c r="H16" s="115">
        <v>-14307</v>
      </c>
      <c r="I16" s="115">
        <v>-68767</v>
      </c>
    </row>
    <row r="17" spans="1:9" ht="25.2" customHeight="1" x14ac:dyDescent="0.25">
      <c r="A17" s="268" t="s">
        <v>179</v>
      </c>
      <c r="B17" s="268"/>
      <c r="C17" s="268"/>
      <c r="D17" s="268"/>
      <c r="E17" s="268"/>
      <c r="F17" s="268"/>
      <c r="G17" s="114">
        <v>10</v>
      </c>
      <c r="H17" s="115">
        <v>-12114520</v>
      </c>
      <c r="I17" s="115">
        <v>-2590246</v>
      </c>
    </row>
    <row r="18" spans="1:9" ht="28.2" customHeight="1" x14ac:dyDescent="0.25">
      <c r="A18" s="285" t="s">
        <v>307</v>
      </c>
      <c r="B18" s="285"/>
      <c r="C18" s="285"/>
      <c r="D18" s="285"/>
      <c r="E18" s="285"/>
      <c r="F18" s="285"/>
      <c r="G18" s="116">
        <v>11</v>
      </c>
      <c r="H18" s="117">
        <f>H8+H9</f>
        <v>277968</v>
      </c>
      <c r="I18" s="117">
        <f>I8+I9</f>
        <v>-962382</v>
      </c>
    </row>
    <row r="19" spans="1:9" ht="12.75" customHeight="1" x14ac:dyDescent="0.25">
      <c r="A19" s="289" t="s">
        <v>180</v>
      </c>
      <c r="B19" s="289"/>
      <c r="C19" s="289"/>
      <c r="D19" s="289"/>
      <c r="E19" s="289"/>
      <c r="F19" s="289"/>
      <c r="G19" s="116">
        <v>12</v>
      </c>
      <c r="H19" s="117">
        <f>H20+H21+H22+H23</f>
        <v>-3932573</v>
      </c>
      <c r="I19" s="117">
        <f>I20+I21+I22+I23</f>
        <v>-2703692</v>
      </c>
    </row>
    <row r="20" spans="1:9" ht="12.75" customHeight="1" x14ac:dyDescent="0.25">
      <c r="A20" s="268" t="s">
        <v>181</v>
      </c>
      <c r="B20" s="268"/>
      <c r="C20" s="268"/>
      <c r="D20" s="268"/>
      <c r="E20" s="268"/>
      <c r="F20" s="268"/>
      <c r="G20" s="114">
        <v>13</v>
      </c>
      <c r="H20" s="115">
        <v>-1365848</v>
      </c>
      <c r="I20" s="115">
        <v>575987</v>
      </c>
    </row>
    <row r="21" spans="1:9" ht="12.75" customHeight="1" x14ac:dyDescent="0.25">
      <c r="A21" s="268" t="s">
        <v>182</v>
      </c>
      <c r="B21" s="268"/>
      <c r="C21" s="268"/>
      <c r="D21" s="268"/>
      <c r="E21" s="268"/>
      <c r="F21" s="268"/>
      <c r="G21" s="114">
        <v>14</v>
      </c>
      <c r="H21" s="115">
        <v>-3473366</v>
      </c>
      <c r="I21" s="115">
        <v>-1189619</v>
      </c>
    </row>
    <row r="22" spans="1:9" ht="12.75" customHeight="1" x14ac:dyDescent="0.25">
      <c r="A22" s="268" t="s">
        <v>183</v>
      </c>
      <c r="B22" s="268"/>
      <c r="C22" s="268"/>
      <c r="D22" s="268"/>
      <c r="E22" s="268"/>
      <c r="F22" s="268"/>
      <c r="G22" s="114">
        <v>15</v>
      </c>
      <c r="H22" s="115">
        <v>906641</v>
      </c>
      <c r="I22" s="115">
        <v>-2090060</v>
      </c>
    </row>
    <row r="23" spans="1:9" ht="12.75" customHeight="1" x14ac:dyDescent="0.25">
      <c r="A23" s="268" t="s">
        <v>184</v>
      </c>
      <c r="B23" s="268"/>
      <c r="C23" s="268"/>
      <c r="D23" s="268"/>
      <c r="E23" s="268"/>
      <c r="F23" s="268"/>
      <c r="G23" s="114">
        <v>16</v>
      </c>
      <c r="H23" s="115">
        <v>0</v>
      </c>
      <c r="I23" s="115">
        <v>0</v>
      </c>
    </row>
    <row r="24" spans="1:9" ht="12.75" customHeight="1" x14ac:dyDescent="0.25">
      <c r="A24" s="285" t="s">
        <v>185</v>
      </c>
      <c r="B24" s="285"/>
      <c r="C24" s="285"/>
      <c r="D24" s="285"/>
      <c r="E24" s="285"/>
      <c r="F24" s="285"/>
      <c r="G24" s="116">
        <v>17</v>
      </c>
      <c r="H24" s="117">
        <f>H18+H19</f>
        <v>-3654605</v>
      </c>
      <c r="I24" s="117">
        <f>I18+I19</f>
        <v>-3666074</v>
      </c>
    </row>
    <row r="25" spans="1:9" ht="12.75" customHeight="1" x14ac:dyDescent="0.25">
      <c r="A25" s="234" t="s">
        <v>186</v>
      </c>
      <c r="B25" s="234"/>
      <c r="C25" s="234"/>
      <c r="D25" s="234"/>
      <c r="E25" s="234"/>
      <c r="F25" s="234"/>
      <c r="G25" s="114">
        <v>18</v>
      </c>
      <c r="H25" s="115">
        <v>-4509</v>
      </c>
      <c r="I25" s="115">
        <v>-12981</v>
      </c>
    </row>
    <row r="26" spans="1:9" ht="12.75" customHeight="1" x14ac:dyDescent="0.25">
      <c r="A26" s="234" t="s">
        <v>187</v>
      </c>
      <c r="B26" s="234"/>
      <c r="C26" s="234"/>
      <c r="D26" s="234"/>
      <c r="E26" s="234"/>
      <c r="F26" s="234"/>
      <c r="G26" s="114">
        <v>19</v>
      </c>
      <c r="H26" s="115">
        <v>0</v>
      </c>
      <c r="I26" s="115">
        <v>-220283</v>
      </c>
    </row>
    <row r="27" spans="1:9" ht="25.95" customHeight="1" x14ac:dyDescent="0.25">
      <c r="A27" s="286" t="s">
        <v>188</v>
      </c>
      <c r="B27" s="286"/>
      <c r="C27" s="286"/>
      <c r="D27" s="286"/>
      <c r="E27" s="286"/>
      <c r="F27" s="286"/>
      <c r="G27" s="116">
        <v>20</v>
      </c>
      <c r="H27" s="117">
        <f>H24+H25+H26</f>
        <v>-3659114</v>
      </c>
      <c r="I27" s="117">
        <f>I24+I25+I26</f>
        <v>-3899338</v>
      </c>
    </row>
    <row r="28" spans="1:9" x14ac:dyDescent="0.25">
      <c r="A28" s="287" t="s">
        <v>189</v>
      </c>
      <c r="B28" s="287"/>
      <c r="C28" s="287"/>
      <c r="D28" s="287"/>
      <c r="E28" s="287"/>
      <c r="F28" s="287"/>
      <c r="G28" s="287"/>
      <c r="H28" s="287"/>
      <c r="I28" s="287"/>
    </row>
    <row r="29" spans="1:9" ht="30.6" customHeight="1" x14ac:dyDescent="0.25">
      <c r="A29" s="234" t="s">
        <v>190</v>
      </c>
      <c r="B29" s="234"/>
      <c r="C29" s="234"/>
      <c r="D29" s="234"/>
      <c r="E29" s="234"/>
      <c r="F29" s="234"/>
      <c r="G29" s="114">
        <v>21</v>
      </c>
      <c r="H29" s="118">
        <v>0</v>
      </c>
      <c r="I29" s="118">
        <v>0</v>
      </c>
    </row>
    <row r="30" spans="1:9" ht="12.75" customHeight="1" x14ac:dyDescent="0.25">
      <c r="A30" s="234" t="s">
        <v>191</v>
      </c>
      <c r="B30" s="234"/>
      <c r="C30" s="234"/>
      <c r="D30" s="234"/>
      <c r="E30" s="234"/>
      <c r="F30" s="234"/>
      <c r="G30" s="114">
        <v>22</v>
      </c>
      <c r="H30" s="118">
        <v>0</v>
      </c>
      <c r="I30" s="118">
        <v>0</v>
      </c>
    </row>
    <row r="31" spans="1:9" ht="12.75" customHeight="1" x14ac:dyDescent="0.25">
      <c r="A31" s="234" t="s">
        <v>192</v>
      </c>
      <c r="B31" s="234"/>
      <c r="C31" s="234"/>
      <c r="D31" s="234"/>
      <c r="E31" s="234"/>
      <c r="F31" s="234"/>
      <c r="G31" s="114">
        <v>23</v>
      </c>
      <c r="H31" s="118">
        <v>0</v>
      </c>
      <c r="I31" s="118">
        <v>0</v>
      </c>
    </row>
    <row r="32" spans="1:9" ht="12.75" customHeight="1" x14ac:dyDescent="0.25">
      <c r="A32" s="234" t="s">
        <v>193</v>
      </c>
      <c r="B32" s="234"/>
      <c r="C32" s="234"/>
      <c r="D32" s="234"/>
      <c r="E32" s="234"/>
      <c r="F32" s="234"/>
      <c r="G32" s="114">
        <v>24</v>
      </c>
      <c r="H32" s="118">
        <v>0</v>
      </c>
      <c r="I32" s="118">
        <v>0</v>
      </c>
    </row>
    <row r="33" spans="1:9" ht="12.75" customHeight="1" x14ac:dyDescent="0.25">
      <c r="A33" s="234" t="s">
        <v>194</v>
      </c>
      <c r="B33" s="234"/>
      <c r="C33" s="234"/>
      <c r="D33" s="234"/>
      <c r="E33" s="234"/>
      <c r="F33" s="234"/>
      <c r="G33" s="114">
        <v>25</v>
      </c>
      <c r="H33" s="118">
        <v>0</v>
      </c>
      <c r="I33" s="118">
        <v>0</v>
      </c>
    </row>
    <row r="34" spans="1:9" ht="12.75" customHeight="1" x14ac:dyDescent="0.25">
      <c r="A34" s="234" t="s">
        <v>195</v>
      </c>
      <c r="B34" s="234"/>
      <c r="C34" s="234"/>
      <c r="D34" s="234"/>
      <c r="E34" s="234"/>
      <c r="F34" s="234"/>
      <c r="G34" s="114">
        <v>26</v>
      </c>
      <c r="H34" s="118">
        <v>0</v>
      </c>
      <c r="I34" s="118">
        <v>0</v>
      </c>
    </row>
    <row r="35" spans="1:9" ht="26.4" customHeight="1" x14ac:dyDescent="0.25">
      <c r="A35" s="285" t="s">
        <v>196</v>
      </c>
      <c r="B35" s="285"/>
      <c r="C35" s="285"/>
      <c r="D35" s="285"/>
      <c r="E35" s="285"/>
      <c r="F35" s="285"/>
      <c r="G35" s="116">
        <v>27</v>
      </c>
      <c r="H35" s="119">
        <f>H29+H30+H31+H32+H33+H34</f>
        <v>0</v>
      </c>
      <c r="I35" s="119">
        <f>I29+I30+I31+I32+I33+I34</f>
        <v>0</v>
      </c>
    </row>
    <row r="36" spans="1:9" ht="22.95" customHeight="1" x14ac:dyDescent="0.25">
      <c r="A36" s="234" t="s">
        <v>197</v>
      </c>
      <c r="B36" s="234"/>
      <c r="C36" s="234"/>
      <c r="D36" s="234"/>
      <c r="E36" s="234"/>
      <c r="F36" s="234"/>
      <c r="G36" s="114">
        <v>28</v>
      </c>
      <c r="H36" s="118">
        <v>-44340773</v>
      </c>
      <c r="I36" s="118">
        <v>-147082731</v>
      </c>
    </row>
    <row r="37" spans="1:9" ht="12.75" customHeight="1" x14ac:dyDescent="0.25">
      <c r="A37" s="234" t="s">
        <v>198</v>
      </c>
      <c r="B37" s="234"/>
      <c r="C37" s="234"/>
      <c r="D37" s="234"/>
      <c r="E37" s="234"/>
      <c r="F37" s="234"/>
      <c r="G37" s="114">
        <v>29</v>
      </c>
      <c r="H37" s="118">
        <v>0</v>
      </c>
      <c r="I37" s="118">
        <v>0</v>
      </c>
    </row>
    <row r="38" spans="1:9" ht="12.75" customHeight="1" x14ac:dyDescent="0.25">
      <c r="A38" s="234" t="s">
        <v>199</v>
      </c>
      <c r="B38" s="234"/>
      <c r="C38" s="234"/>
      <c r="D38" s="234"/>
      <c r="E38" s="234"/>
      <c r="F38" s="234"/>
      <c r="G38" s="114">
        <v>30</v>
      </c>
      <c r="H38" s="118">
        <v>0</v>
      </c>
      <c r="I38" s="118">
        <v>0</v>
      </c>
    </row>
    <row r="39" spans="1:9" ht="12.75" customHeight="1" x14ac:dyDescent="0.25">
      <c r="A39" s="234" t="s">
        <v>200</v>
      </c>
      <c r="B39" s="234"/>
      <c r="C39" s="234"/>
      <c r="D39" s="234"/>
      <c r="E39" s="234"/>
      <c r="F39" s="234"/>
      <c r="G39" s="114">
        <v>31</v>
      </c>
      <c r="H39" s="118">
        <v>0</v>
      </c>
      <c r="I39" s="118">
        <v>0</v>
      </c>
    </row>
    <row r="40" spans="1:9" ht="12.75" customHeight="1" x14ac:dyDescent="0.25">
      <c r="A40" s="234" t="s">
        <v>201</v>
      </c>
      <c r="B40" s="234"/>
      <c r="C40" s="234"/>
      <c r="D40" s="234"/>
      <c r="E40" s="234"/>
      <c r="F40" s="234"/>
      <c r="G40" s="114">
        <v>32</v>
      </c>
      <c r="H40" s="118">
        <v>0</v>
      </c>
      <c r="I40" s="118">
        <v>0</v>
      </c>
    </row>
    <row r="41" spans="1:9" ht="24" customHeight="1" x14ac:dyDescent="0.25">
      <c r="A41" s="285" t="s">
        <v>202</v>
      </c>
      <c r="B41" s="285"/>
      <c r="C41" s="285"/>
      <c r="D41" s="285"/>
      <c r="E41" s="285"/>
      <c r="F41" s="285"/>
      <c r="G41" s="116">
        <v>33</v>
      </c>
      <c r="H41" s="119">
        <f>H36+H37+H38+H39+H40</f>
        <v>-44340773</v>
      </c>
      <c r="I41" s="119">
        <f>I36+I37+I38+I39+I40</f>
        <v>-147082731</v>
      </c>
    </row>
    <row r="42" spans="1:9" ht="29.4" customHeight="1" x14ac:dyDescent="0.25">
      <c r="A42" s="286" t="s">
        <v>203</v>
      </c>
      <c r="B42" s="286"/>
      <c r="C42" s="286"/>
      <c r="D42" s="286"/>
      <c r="E42" s="286"/>
      <c r="F42" s="286"/>
      <c r="G42" s="116">
        <v>34</v>
      </c>
      <c r="H42" s="119">
        <f>H35+H41</f>
        <v>-44340773</v>
      </c>
      <c r="I42" s="119">
        <f>I35+I41</f>
        <v>-147082731</v>
      </c>
    </row>
    <row r="43" spans="1:9" x14ac:dyDescent="0.25">
      <c r="A43" s="287" t="s">
        <v>204</v>
      </c>
      <c r="B43" s="287"/>
      <c r="C43" s="287"/>
      <c r="D43" s="287"/>
      <c r="E43" s="287"/>
      <c r="F43" s="287"/>
      <c r="G43" s="287"/>
      <c r="H43" s="287"/>
      <c r="I43" s="287"/>
    </row>
    <row r="44" spans="1:9" ht="12.75" customHeight="1" x14ac:dyDescent="0.25">
      <c r="A44" s="234" t="s">
        <v>205</v>
      </c>
      <c r="B44" s="234"/>
      <c r="C44" s="234"/>
      <c r="D44" s="234"/>
      <c r="E44" s="234"/>
      <c r="F44" s="234"/>
      <c r="G44" s="114">
        <v>35</v>
      </c>
      <c r="H44" s="118">
        <v>76743640</v>
      </c>
      <c r="I44" s="118">
        <v>130000000</v>
      </c>
    </row>
    <row r="45" spans="1:9" ht="25.2" customHeight="1" x14ac:dyDescent="0.25">
      <c r="A45" s="234" t="s">
        <v>206</v>
      </c>
      <c r="B45" s="234"/>
      <c r="C45" s="234"/>
      <c r="D45" s="234"/>
      <c r="E45" s="234"/>
      <c r="F45" s="234"/>
      <c r="G45" s="114">
        <v>36</v>
      </c>
      <c r="H45" s="118">
        <v>0</v>
      </c>
      <c r="I45" s="118">
        <v>0</v>
      </c>
    </row>
    <row r="46" spans="1:9" ht="12.75" customHeight="1" x14ac:dyDescent="0.25">
      <c r="A46" s="234" t="s">
        <v>207</v>
      </c>
      <c r="B46" s="234"/>
      <c r="C46" s="234"/>
      <c r="D46" s="234"/>
      <c r="E46" s="234"/>
      <c r="F46" s="234"/>
      <c r="G46" s="114">
        <v>37</v>
      </c>
      <c r="H46" s="118">
        <v>0</v>
      </c>
      <c r="I46" s="118">
        <v>0</v>
      </c>
    </row>
    <row r="47" spans="1:9" ht="12.75" customHeight="1" x14ac:dyDescent="0.25">
      <c r="A47" s="234" t="s">
        <v>208</v>
      </c>
      <c r="B47" s="234"/>
      <c r="C47" s="234"/>
      <c r="D47" s="234"/>
      <c r="E47" s="234"/>
      <c r="F47" s="234"/>
      <c r="G47" s="114">
        <v>38</v>
      </c>
      <c r="H47" s="118">
        <v>0</v>
      </c>
      <c r="I47" s="118">
        <v>0</v>
      </c>
    </row>
    <row r="48" spans="1:9" ht="22.2" customHeight="1" x14ac:dyDescent="0.25">
      <c r="A48" s="285" t="s">
        <v>209</v>
      </c>
      <c r="B48" s="285"/>
      <c r="C48" s="285"/>
      <c r="D48" s="285"/>
      <c r="E48" s="285"/>
      <c r="F48" s="285"/>
      <c r="G48" s="116">
        <v>39</v>
      </c>
      <c r="H48" s="119">
        <f>H44+H45+H46+H47</f>
        <v>76743640</v>
      </c>
      <c r="I48" s="119">
        <f>I44+I45+I46+I47</f>
        <v>130000000</v>
      </c>
    </row>
    <row r="49" spans="1:9" ht="24.6" customHeight="1" x14ac:dyDescent="0.25">
      <c r="A49" s="234" t="s">
        <v>306</v>
      </c>
      <c r="B49" s="234"/>
      <c r="C49" s="234"/>
      <c r="D49" s="234"/>
      <c r="E49" s="234"/>
      <c r="F49" s="234"/>
      <c r="G49" s="114">
        <v>40</v>
      </c>
      <c r="H49" s="118">
        <v>0</v>
      </c>
      <c r="I49" s="118">
        <v>0</v>
      </c>
    </row>
    <row r="50" spans="1:9" ht="12.75" customHeight="1" x14ac:dyDescent="0.25">
      <c r="A50" s="234" t="s">
        <v>210</v>
      </c>
      <c r="B50" s="234"/>
      <c r="C50" s="234"/>
      <c r="D50" s="234"/>
      <c r="E50" s="234"/>
      <c r="F50" s="234"/>
      <c r="G50" s="114">
        <v>41</v>
      </c>
      <c r="H50" s="118">
        <v>0</v>
      </c>
      <c r="I50" s="118">
        <v>0</v>
      </c>
    </row>
    <row r="51" spans="1:9" ht="12.75" customHeight="1" x14ac:dyDescent="0.25">
      <c r="A51" s="234" t="s">
        <v>211</v>
      </c>
      <c r="B51" s="234"/>
      <c r="C51" s="234"/>
      <c r="D51" s="234"/>
      <c r="E51" s="234"/>
      <c r="F51" s="234"/>
      <c r="G51" s="114">
        <v>42</v>
      </c>
      <c r="H51" s="118">
        <v>0</v>
      </c>
      <c r="I51" s="118">
        <v>0</v>
      </c>
    </row>
    <row r="52" spans="1:9" ht="22.95" customHeight="1" x14ac:dyDescent="0.25">
      <c r="A52" s="234" t="s">
        <v>212</v>
      </c>
      <c r="B52" s="234"/>
      <c r="C52" s="234"/>
      <c r="D52" s="234"/>
      <c r="E52" s="234"/>
      <c r="F52" s="234"/>
      <c r="G52" s="114">
        <v>43</v>
      </c>
      <c r="H52" s="118">
        <v>0</v>
      </c>
      <c r="I52" s="118">
        <v>0</v>
      </c>
    </row>
    <row r="53" spans="1:9" ht="12.75" customHeight="1" x14ac:dyDescent="0.25">
      <c r="A53" s="234" t="s">
        <v>213</v>
      </c>
      <c r="B53" s="234"/>
      <c r="C53" s="234"/>
      <c r="D53" s="234"/>
      <c r="E53" s="234"/>
      <c r="F53" s="234"/>
      <c r="G53" s="114">
        <v>44</v>
      </c>
      <c r="H53" s="118">
        <v>0</v>
      </c>
      <c r="I53" s="118">
        <v>0</v>
      </c>
    </row>
    <row r="54" spans="1:9" ht="30.6" customHeight="1" x14ac:dyDescent="0.25">
      <c r="A54" s="285" t="s">
        <v>214</v>
      </c>
      <c r="B54" s="285"/>
      <c r="C54" s="285"/>
      <c r="D54" s="285"/>
      <c r="E54" s="285"/>
      <c r="F54" s="285"/>
      <c r="G54" s="116">
        <v>45</v>
      </c>
      <c r="H54" s="119">
        <f>H49+H50+H51+H52+H53</f>
        <v>0</v>
      </c>
      <c r="I54" s="119">
        <f>I49+I50+I51+I52+I53</f>
        <v>0</v>
      </c>
    </row>
    <row r="55" spans="1:9" ht="29.4" customHeight="1" x14ac:dyDescent="0.25">
      <c r="A55" s="286" t="s">
        <v>215</v>
      </c>
      <c r="B55" s="286"/>
      <c r="C55" s="286"/>
      <c r="D55" s="286"/>
      <c r="E55" s="286"/>
      <c r="F55" s="286"/>
      <c r="G55" s="116">
        <v>46</v>
      </c>
      <c r="H55" s="119">
        <f>H48+H54</f>
        <v>76743640</v>
      </c>
      <c r="I55" s="119">
        <f>I48+I54</f>
        <v>130000000</v>
      </c>
    </row>
    <row r="56" spans="1:9" x14ac:dyDescent="0.25">
      <c r="A56" s="234" t="s">
        <v>216</v>
      </c>
      <c r="B56" s="234"/>
      <c r="C56" s="234"/>
      <c r="D56" s="234"/>
      <c r="E56" s="234"/>
      <c r="F56" s="234"/>
      <c r="G56" s="114">
        <v>47</v>
      </c>
      <c r="H56" s="118">
        <v>0</v>
      </c>
      <c r="I56" s="118">
        <v>0</v>
      </c>
    </row>
    <row r="57" spans="1:9" ht="26.4" customHeight="1" x14ac:dyDescent="0.25">
      <c r="A57" s="286" t="s">
        <v>217</v>
      </c>
      <c r="B57" s="286"/>
      <c r="C57" s="286"/>
      <c r="D57" s="286"/>
      <c r="E57" s="286"/>
      <c r="F57" s="286"/>
      <c r="G57" s="116">
        <v>48</v>
      </c>
      <c r="H57" s="119">
        <f>H27+H42+H55+H56</f>
        <v>28743753</v>
      </c>
      <c r="I57" s="119">
        <f>I27+I42+I55+I56</f>
        <v>-20982069</v>
      </c>
    </row>
    <row r="58" spans="1:9" x14ac:dyDescent="0.25">
      <c r="A58" s="288" t="s">
        <v>218</v>
      </c>
      <c r="B58" s="288"/>
      <c r="C58" s="288"/>
      <c r="D58" s="288"/>
      <c r="E58" s="288"/>
      <c r="F58" s="288"/>
      <c r="G58" s="114">
        <v>49</v>
      </c>
      <c r="H58" s="118">
        <v>2769779</v>
      </c>
      <c r="I58" s="118">
        <v>31513532</v>
      </c>
    </row>
    <row r="59" spans="1:9" ht="31.2" customHeight="1" x14ac:dyDescent="0.25">
      <c r="A59" s="286" t="s">
        <v>219</v>
      </c>
      <c r="B59" s="286"/>
      <c r="C59" s="286"/>
      <c r="D59" s="286"/>
      <c r="E59" s="286"/>
      <c r="F59" s="286"/>
      <c r="G59" s="116">
        <v>50</v>
      </c>
      <c r="H59" s="119">
        <f>H57+H58</f>
        <v>31513532</v>
      </c>
      <c r="I59" s="119">
        <f>I57+I58</f>
        <v>10531463</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3.2" x14ac:dyDescent="0.25"/>
  <cols>
    <col min="1" max="7" width="9.109375" style="1"/>
    <col min="8" max="9" width="22.109375" style="23"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90" t="s">
        <v>220</v>
      </c>
      <c r="B1" s="291"/>
      <c r="C1" s="291"/>
      <c r="D1" s="291"/>
      <c r="E1" s="291"/>
      <c r="F1" s="291"/>
      <c r="G1" s="291"/>
      <c r="H1" s="291"/>
      <c r="I1" s="291"/>
    </row>
    <row r="2" spans="1:9" ht="12.75" customHeight="1" x14ac:dyDescent="0.25">
      <c r="A2" s="292" t="s">
        <v>568</v>
      </c>
      <c r="B2" s="244"/>
      <c r="C2" s="244"/>
      <c r="D2" s="244"/>
      <c r="E2" s="244"/>
      <c r="F2" s="244"/>
      <c r="G2" s="244"/>
      <c r="H2" s="244"/>
      <c r="I2" s="244"/>
    </row>
    <row r="3" spans="1:9" x14ac:dyDescent="0.25">
      <c r="A3" s="300" t="s">
        <v>282</v>
      </c>
      <c r="B3" s="301"/>
      <c r="C3" s="301"/>
      <c r="D3" s="301"/>
      <c r="E3" s="301"/>
      <c r="F3" s="301"/>
      <c r="G3" s="301"/>
      <c r="H3" s="301"/>
      <c r="I3" s="301"/>
    </row>
    <row r="4" spans="1:9" x14ac:dyDescent="0.25">
      <c r="A4" s="293" t="s">
        <v>508</v>
      </c>
      <c r="B4" s="247"/>
      <c r="C4" s="247"/>
      <c r="D4" s="247"/>
      <c r="E4" s="247"/>
      <c r="F4" s="247"/>
      <c r="G4" s="247"/>
      <c r="H4" s="247"/>
      <c r="I4" s="248"/>
    </row>
    <row r="5" spans="1:9" ht="22.8" thickBot="1" x14ac:dyDescent="0.3">
      <c r="A5" s="315" t="s">
        <v>2</v>
      </c>
      <c r="B5" s="316"/>
      <c r="C5" s="316"/>
      <c r="D5" s="316"/>
      <c r="E5" s="316"/>
      <c r="F5" s="317"/>
      <c r="G5" s="16" t="s">
        <v>103</v>
      </c>
      <c r="H5" s="24" t="s">
        <v>302</v>
      </c>
      <c r="I5" s="24" t="s">
        <v>279</v>
      </c>
    </row>
    <row r="6" spans="1:9" x14ac:dyDescent="0.25">
      <c r="A6" s="306">
        <v>1</v>
      </c>
      <c r="B6" s="307"/>
      <c r="C6" s="307"/>
      <c r="D6" s="307"/>
      <c r="E6" s="307"/>
      <c r="F6" s="308"/>
      <c r="G6" s="17">
        <v>2</v>
      </c>
      <c r="H6" s="25" t="s">
        <v>167</v>
      </c>
      <c r="I6" s="25" t="s">
        <v>168</v>
      </c>
    </row>
    <row r="7" spans="1:9" x14ac:dyDescent="0.25">
      <c r="A7" s="311" t="s">
        <v>169</v>
      </c>
      <c r="B7" s="312"/>
      <c r="C7" s="312"/>
      <c r="D7" s="312"/>
      <c r="E7" s="312"/>
      <c r="F7" s="312"/>
      <c r="G7" s="312"/>
      <c r="H7" s="312"/>
      <c r="I7" s="313"/>
    </row>
    <row r="8" spans="1:9" x14ac:dyDescent="0.25">
      <c r="A8" s="314" t="s">
        <v>221</v>
      </c>
      <c r="B8" s="314"/>
      <c r="C8" s="314"/>
      <c r="D8" s="314"/>
      <c r="E8" s="314"/>
      <c r="F8" s="314"/>
      <c r="G8" s="18">
        <v>1</v>
      </c>
      <c r="H8" s="27">
        <v>0</v>
      </c>
      <c r="I8" s="27">
        <v>0</v>
      </c>
    </row>
    <row r="9" spans="1:9" x14ac:dyDescent="0.25">
      <c r="A9" s="298" t="s">
        <v>222</v>
      </c>
      <c r="B9" s="298"/>
      <c r="C9" s="298"/>
      <c r="D9" s="298"/>
      <c r="E9" s="298"/>
      <c r="F9" s="298"/>
      <c r="G9" s="19">
        <v>2</v>
      </c>
      <c r="H9" s="27">
        <v>0</v>
      </c>
      <c r="I9" s="27">
        <v>0</v>
      </c>
    </row>
    <row r="10" spans="1:9" x14ac:dyDescent="0.25">
      <c r="A10" s="298" t="s">
        <v>223</v>
      </c>
      <c r="B10" s="298"/>
      <c r="C10" s="298"/>
      <c r="D10" s="298"/>
      <c r="E10" s="298"/>
      <c r="F10" s="298"/>
      <c r="G10" s="19">
        <v>3</v>
      </c>
      <c r="H10" s="27">
        <v>0</v>
      </c>
      <c r="I10" s="27">
        <v>0</v>
      </c>
    </row>
    <row r="11" spans="1:9" x14ac:dyDescent="0.25">
      <c r="A11" s="298" t="s">
        <v>224</v>
      </c>
      <c r="B11" s="298"/>
      <c r="C11" s="298"/>
      <c r="D11" s="298"/>
      <c r="E11" s="298"/>
      <c r="F11" s="298"/>
      <c r="G11" s="19">
        <v>4</v>
      </c>
      <c r="H11" s="27">
        <v>0</v>
      </c>
      <c r="I11" s="27">
        <v>0</v>
      </c>
    </row>
    <row r="12" spans="1:9" x14ac:dyDescent="0.25">
      <c r="A12" s="298" t="s">
        <v>394</v>
      </c>
      <c r="B12" s="298"/>
      <c r="C12" s="298"/>
      <c r="D12" s="298"/>
      <c r="E12" s="298"/>
      <c r="F12" s="298"/>
      <c r="G12" s="19">
        <v>5</v>
      </c>
      <c r="H12" s="27">
        <v>0</v>
      </c>
      <c r="I12" s="27">
        <v>0</v>
      </c>
    </row>
    <row r="13" spans="1:9" x14ac:dyDescent="0.25">
      <c r="A13" s="299" t="s">
        <v>395</v>
      </c>
      <c r="B13" s="299"/>
      <c r="C13" s="299"/>
      <c r="D13" s="299"/>
      <c r="E13" s="299"/>
      <c r="F13" s="299"/>
      <c r="G13" s="104">
        <v>6</v>
      </c>
      <c r="H13" s="107">
        <f>SUM(H8:H12)</f>
        <v>0</v>
      </c>
      <c r="I13" s="107">
        <f>SUM(I8:I12)</f>
        <v>0</v>
      </c>
    </row>
    <row r="14" spans="1:9" ht="12.75" customHeight="1" x14ac:dyDescent="0.25">
      <c r="A14" s="298" t="s">
        <v>396</v>
      </c>
      <c r="B14" s="298"/>
      <c r="C14" s="298"/>
      <c r="D14" s="298"/>
      <c r="E14" s="298"/>
      <c r="F14" s="298"/>
      <c r="G14" s="19">
        <v>7</v>
      </c>
      <c r="H14" s="27">
        <v>0</v>
      </c>
      <c r="I14" s="27">
        <v>0</v>
      </c>
    </row>
    <row r="15" spans="1:9" ht="12.75" customHeight="1" x14ac:dyDescent="0.25">
      <c r="A15" s="298" t="s">
        <v>397</v>
      </c>
      <c r="B15" s="298"/>
      <c r="C15" s="298"/>
      <c r="D15" s="298"/>
      <c r="E15" s="298"/>
      <c r="F15" s="298"/>
      <c r="G15" s="19">
        <v>8</v>
      </c>
      <c r="H15" s="27">
        <v>0</v>
      </c>
      <c r="I15" s="27">
        <v>0</v>
      </c>
    </row>
    <row r="16" spans="1:9" ht="12.75" customHeight="1" x14ac:dyDescent="0.25">
      <c r="A16" s="298" t="s">
        <v>398</v>
      </c>
      <c r="B16" s="298"/>
      <c r="C16" s="298"/>
      <c r="D16" s="298"/>
      <c r="E16" s="298"/>
      <c r="F16" s="298"/>
      <c r="G16" s="19">
        <v>9</v>
      </c>
      <c r="H16" s="27">
        <v>0</v>
      </c>
      <c r="I16" s="27">
        <v>0</v>
      </c>
    </row>
    <row r="17" spans="1:9" ht="12.75" customHeight="1" x14ac:dyDescent="0.25">
      <c r="A17" s="298" t="s">
        <v>399</v>
      </c>
      <c r="B17" s="298"/>
      <c r="C17" s="298"/>
      <c r="D17" s="298"/>
      <c r="E17" s="298"/>
      <c r="F17" s="298"/>
      <c r="G17" s="19">
        <v>10</v>
      </c>
      <c r="H17" s="27">
        <v>0</v>
      </c>
      <c r="I17" s="27">
        <v>0</v>
      </c>
    </row>
    <row r="18" spans="1:9" ht="12.75" customHeight="1" x14ac:dyDescent="0.25">
      <c r="A18" s="298" t="s">
        <v>400</v>
      </c>
      <c r="B18" s="298"/>
      <c r="C18" s="298"/>
      <c r="D18" s="298"/>
      <c r="E18" s="298"/>
      <c r="F18" s="298"/>
      <c r="G18" s="19">
        <v>11</v>
      </c>
      <c r="H18" s="27">
        <v>0</v>
      </c>
      <c r="I18" s="27">
        <v>0</v>
      </c>
    </row>
    <row r="19" spans="1:9" ht="12.75" customHeight="1" x14ac:dyDescent="0.25">
      <c r="A19" s="298" t="s">
        <v>401</v>
      </c>
      <c r="B19" s="298"/>
      <c r="C19" s="298"/>
      <c r="D19" s="298"/>
      <c r="E19" s="298"/>
      <c r="F19" s="298"/>
      <c r="G19" s="19">
        <v>12</v>
      </c>
      <c r="H19" s="27">
        <v>0</v>
      </c>
      <c r="I19" s="27">
        <v>0</v>
      </c>
    </row>
    <row r="20" spans="1:9" ht="26.25" customHeight="1" x14ac:dyDescent="0.25">
      <c r="A20" s="299" t="s">
        <v>402</v>
      </c>
      <c r="B20" s="299"/>
      <c r="C20" s="299"/>
      <c r="D20" s="299"/>
      <c r="E20" s="299"/>
      <c r="F20" s="299"/>
      <c r="G20" s="104">
        <v>13</v>
      </c>
      <c r="H20" s="107">
        <f>SUM(H14:H19)</f>
        <v>0</v>
      </c>
      <c r="I20" s="107">
        <f>SUM(I14:I19)</f>
        <v>0</v>
      </c>
    </row>
    <row r="21" spans="1:9" ht="27.6" customHeight="1" x14ac:dyDescent="0.25">
      <c r="A21" s="310" t="s">
        <v>403</v>
      </c>
      <c r="B21" s="310"/>
      <c r="C21" s="310"/>
      <c r="D21" s="310"/>
      <c r="E21" s="310"/>
      <c r="F21" s="310"/>
      <c r="G21" s="105">
        <v>14</v>
      </c>
      <c r="H21" s="28">
        <f>H13+H20</f>
        <v>0</v>
      </c>
      <c r="I21" s="28">
        <f>I13+I20</f>
        <v>0</v>
      </c>
    </row>
    <row r="22" spans="1:9" x14ac:dyDescent="0.25">
      <c r="A22" s="311" t="s">
        <v>189</v>
      </c>
      <c r="B22" s="312"/>
      <c r="C22" s="312"/>
      <c r="D22" s="312"/>
      <c r="E22" s="312"/>
      <c r="F22" s="312"/>
      <c r="G22" s="312"/>
      <c r="H22" s="312"/>
      <c r="I22" s="313"/>
    </row>
    <row r="23" spans="1:9" ht="26.4" customHeight="1" x14ac:dyDescent="0.25">
      <c r="A23" s="314" t="s">
        <v>225</v>
      </c>
      <c r="B23" s="314"/>
      <c r="C23" s="314"/>
      <c r="D23" s="314"/>
      <c r="E23" s="314"/>
      <c r="F23" s="314"/>
      <c r="G23" s="18">
        <v>15</v>
      </c>
      <c r="H23" s="27">
        <v>0</v>
      </c>
      <c r="I23" s="27">
        <v>0</v>
      </c>
    </row>
    <row r="24" spans="1:9" ht="12.75" customHeight="1" x14ac:dyDescent="0.25">
      <c r="A24" s="298" t="s">
        <v>226</v>
      </c>
      <c r="B24" s="298"/>
      <c r="C24" s="298"/>
      <c r="D24" s="298"/>
      <c r="E24" s="298"/>
      <c r="F24" s="298"/>
      <c r="G24" s="18">
        <v>16</v>
      </c>
      <c r="H24" s="27">
        <v>0</v>
      </c>
      <c r="I24" s="27">
        <v>0</v>
      </c>
    </row>
    <row r="25" spans="1:9" ht="12.75" customHeight="1" x14ac:dyDescent="0.25">
      <c r="A25" s="298" t="s">
        <v>227</v>
      </c>
      <c r="B25" s="298"/>
      <c r="C25" s="298"/>
      <c r="D25" s="298"/>
      <c r="E25" s="298"/>
      <c r="F25" s="298"/>
      <c r="G25" s="18">
        <v>17</v>
      </c>
      <c r="H25" s="27">
        <v>0</v>
      </c>
      <c r="I25" s="27">
        <v>0</v>
      </c>
    </row>
    <row r="26" spans="1:9" ht="12.75" customHeight="1" x14ac:dyDescent="0.25">
      <c r="A26" s="298" t="s">
        <v>228</v>
      </c>
      <c r="B26" s="298"/>
      <c r="C26" s="298"/>
      <c r="D26" s="298"/>
      <c r="E26" s="298"/>
      <c r="F26" s="298"/>
      <c r="G26" s="18">
        <v>18</v>
      </c>
      <c r="H26" s="27">
        <v>0</v>
      </c>
      <c r="I26" s="27">
        <v>0</v>
      </c>
    </row>
    <row r="27" spans="1:9" ht="12.75" customHeight="1" x14ac:dyDescent="0.25">
      <c r="A27" s="298" t="s">
        <v>229</v>
      </c>
      <c r="B27" s="298"/>
      <c r="C27" s="298"/>
      <c r="D27" s="298"/>
      <c r="E27" s="298"/>
      <c r="F27" s="298"/>
      <c r="G27" s="18">
        <v>19</v>
      </c>
      <c r="H27" s="27">
        <v>0</v>
      </c>
      <c r="I27" s="27">
        <v>0</v>
      </c>
    </row>
    <row r="28" spans="1:9" ht="12.75" customHeight="1" x14ac:dyDescent="0.25">
      <c r="A28" s="298" t="s">
        <v>230</v>
      </c>
      <c r="B28" s="298"/>
      <c r="C28" s="298"/>
      <c r="D28" s="298"/>
      <c r="E28" s="298"/>
      <c r="F28" s="298"/>
      <c r="G28" s="18">
        <v>20</v>
      </c>
      <c r="H28" s="27">
        <v>0</v>
      </c>
      <c r="I28" s="27">
        <v>0</v>
      </c>
    </row>
    <row r="29" spans="1:9" ht="24" customHeight="1" x14ac:dyDescent="0.25">
      <c r="A29" s="304" t="s">
        <v>404</v>
      </c>
      <c r="B29" s="304"/>
      <c r="C29" s="304"/>
      <c r="D29" s="304"/>
      <c r="E29" s="304"/>
      <c r="F29" s="304"/>
      <c r="G29" s="104">
        <v>21</v>
      </c>
      <c r="H29" s="108">
        <f>SUM(H23:H28)</f>
        <v>0</v>
      </c>
      <c r="I29" s="108">
        <f>SUM(I23:I28)</f>
        <v>0</v>
      </c>
    </row>
    <row r="30" spans="1:9" ht="27" customHeight="1" x14ac:dyDescent="0.25">
      <c r="A30" s="298" t="s">
        <v>231</v>
      </c>
      <c r="B30" s="298"/>
      <c r="C30" s="298"/>
      <c r="D30" s="298"/>
      <c r="E30" s="298"/>
      <c r="F30" s="298"/>
      <c r="G30" s="19">
        <v>22</v>
      </c>
      <c r="H30" s="27">
        <v>0</v>
      </c>
      <c r="I30" s="27">
        <v>0</v>
      </c>
    </row>
    <row r="31" spans="1:9" ht="12.75" customHeight="1" x14ac:dyDescent="0.25">
      <c r="A31" s="298" t="s">
        <v>232</v>
      </c>
      <c r="B31" s="298"/>
      <c r="C31" s="298"/>
      <c r="D31" s="298"/>
      <c r="E31" s="298"/>
      <c r="F31" s="298"/>
      <c r="G31" s="19">
        <v>23</v>
      </c>
      <c r="H31" s="27">
        <v>0</v>
      </c>
      <c r="I31" s="27">
        <v>0</v>
      </c>
    </row>
    <row r="32" spans="1:9" ht="12.75" customHeight="1" x14ac:dyDescent="0.25">
      <c r="A32" s="298" t="s">
        <v>405</v>
      </c>
      <c r="B32" s="298"/>
      <c r="C32" s="298"/>
      <c r="D32" s="298"/>
      <c r="E32" s="298"/>
      <c r="F32" s="298"/>
      <c r="G32" s="19">
        <v>24</v>
      </c>
      <c r="H32" s="27">
        <v>0</v>
      </c>
      <c r="I32" s="27">
        <v>0</v>
      </c>
    </row>
    <row r="33" spans="1:9" ht="12.75" customHeight="1" x14ac:dyDescent="0.25">
      <c r="A33" s="298" t="s">
        <v>233</v>
      </c>
      <c r="B33" s="298"/>
      <c r="C33" s="298"/>
      <c r="D33" s="298"/>
      <c r="E33" s="298"/>
      <c r="F33" s="298"/>
      <c r="G33" s="19">
        <v>25</v>
      </c>
      <c r="H33" s="27">
        <v>0</v>
      </c>
      <c r="I33" s="27">
        <v>0</v>
      </c>
    </row>
    <row r="34" spans="1:9" ht="12.75" customHeight="1" x14ac:dyDescent="0.25">
      <c r="A34" s="298" t="s">
        <v>234</v>
      </c>
      <c r="B34" s="298"/>
      <c r="C34" s="298"/>
      <c r="D34" s="298"/>
      <c r="E34" s="298"/>
      <c r="F34" s="298"/>
      <c r="G34" s="19">
        <v>26</v>
      </c>
      <c r="H34" s="27">
        <v>0</v>
      </c>
      <c r="I34" s="27">
        <v>0</v>
      </c>
    </row>
    <row r="35" spans="1:9" ht="25.95" customHeight="1" x14ac:dyDescent="0.25">
      <c r="A35" s="304" t="s">
        <v>406</v>
      </c>
      <c r="B35" s="304"/>
      <c r="C35" s="304"/>
      <c r="D35" s="304"/>
      <c r="E35" s="304"/>
      <c r="F35" s="304"/>
      <c r="G35" s="104">
        <v>27</v>
      </c>
      <c r="H35" s="108">
        <f>SUM(H30:H34)</f>
        <v>0</v>
      </c>
      <c r="I35" s="108">
        <f>SUM(I30:I34)</f>
        <v>0</v>
      </c>
    </row>
    <row r="36" spans="1:9" ht="28.2" customHeight="1" x14ac:dyDescent="0.25">
      <c r="A36" s="310" t="s">
        <v>407</v>
      </c>
      <c r="B36" s="310"/>
      <c r="C36" s="310"/>
      <c r="D36" s="310"/>
      <c r="E36" s="310"/>
      <c r="F36" s="310"/>
      <c r="G36" s="105">
        <v>28</v>
      </c>
      <c r="H36" s="109">
        <f>H29+H35</f>
        <v>0</v>
      </c>
      <c r="I36" s="109">
        <f>I29+I35</f>
        <v>0</v>
      </c>
    </row>
    <row r="37" spans="1:9" x14ac:dyDescent="0.25">
      <c r="A37" s="311" t="s">
        <v>204</v>
      </c>
      <c r="B37" s="312"/>
      <c r="C37" s="312"/>
      <c r="D37" s="312"/>
      <c r="E37" s="312"/>
      <c r="F37" s="312"/>
      <c r="G37" s="312">
        <v>0</v>
      </c>
      <c r="H37" s="312"/>
      <c r="I37" s="313"/>
    </row>
    <row r="38" spans="1:9" ht="12.75" customHeight="1" x14ac:dyDescent="0.25">
      <c r="A38" s="318" t="s">
        <v>235</v>
      </c>
      <c r="B38" s="318"/>
      <c r="C38" s="318"/>
      <c r="D38" s="318"/>
      <c r="E38" s="318"/>
      <c r="F38" s="318"/>
      <c r="G38" s="18">
        <v>29</v>
      </c>
      <c r="H38" s="27">
        <v>0</v>
      </c>
      <c r="I38" s="27">
        <v>0</v>
      </c>
    </row>
    <row r="39" spans="1:9" ht="25.2" customHeight="1" x14ac:dyDescent="0.25">
      <c r="A39" s="303" t="s">
        <v>236</v>
      </c>
      <c r="B39" s="303"/>
      <c r="C39" s="303"/>
      <c r="D39" s="303"/>
      <c r="E39" s="303"/>
      <c r="F39" s="303"/>
      <c r="G39" s="19">
        <v>30</v>
      </c>
      <c r="H39" s="27">
        <v>0</v>
      </c>
      <c r="I39" s="27">
        <v>0</v>
      </c>
    </row>
    <row r="40" spans="1:9" ht="12.75" customHeight="1" x14ac:dyDescent="0.25">
      <c r="A40" s="303" t="s">
        <v>237</v>
      </c>
      <c r="B40" s="303"/>
      <c r="C40" s="303"/>
      <c r="D40" s="303"/>
      <c r="E40" s="303"/>
      <c r="F40" s="303"/>
      <c r="G40" s="19">
        <v>31</v>
      </c>
      <c r="H40" s="27">
        <v>0</v>
      </c>
      <c r="I40" s="27">
        <v>0</v>
      </c>
    </row>
    <row r="41" spans="1:9" ht="12.75" customHeight="1" x14ac:dyDescent="0.25">
      <c r="A41" s="303" t="s">
        <v>238</v>
      </c>
      <c r="B41" s="303"/>
      <c r="C41" s="303"/>
      <c r="D41" s="303"/>
      <c r="E41" s="303"/>
      <c r="F41" s="303"/>
      <c r="G41" s="19">
        <v>32</v>
      </c>
      <c r="H41" s="27">
        <v>0</v>
      </c>
      <c r="I41" s="27">
        <v>0</v>
      </c>
    </row>
    <row r="42" spans="1:9" ht="25.95" customHeight="1" x14ac:dyDescent="0.25">
      <c r="A42" s="304" t="s">
        <v>408</v>
      </c>
      <c r="B42" s="304"/>
      <c r="C42" s="304"/>
      <c r="D42" s="304"/>
      <c r="E42" s="304"/>
      <c r="F42" s="304"/>
      <c r="G42" s="104">
        <v>33</v>
      </c>
      <c r="H42" s="108">
        <f>H41+H40+H39+H38</f>
        <v>0</v>
      </c>
      <c r="I42" s="108">
        <f>I41+I40+I39+I38</f>
        <v>0</v>
      </c>
    </row>
    <row r="43" spans="1:9" ht="24.6" customHeight="1" x14ac:dyDescent="0.25">
      <c r="A43" s="303" t="s">
        <v>239</v>
      </c>
      <c r="B43" s="303"/>
      <c r="C43" s="303"/>
      <c r="D43" s="303"/>
      <c r="E43" s="303"/>
      <c r="F43" s="303"/>
      <c r="G43" s="19">
        <v>34</v>
      </c>
      <c r="H43" s="27">
        <v>0</v>
      </c>
      <c r="I43" s="27">
        <v>0</v>
      </c>
    </row>
    <row r="44" spans="1:9" ht="12.75" customHeight="1" x14ac:dyDescent="0.25">
      <c r="A44" s="303" t="s">
        <v>240</v>
      </c>
      <c r="B44" s="303"/>
      <c r="C44" s="303"/>
      <c r="D44" s="303"/>
      <c r="E44" s="303"/>
      <c r="F44" s="303"/>
      <c r="G44" s="19">
        <v>35</v>
      </c>
      <c r="H44" s="27">
        <v>0</v>
      </c>
      <c r="I44" s="27">
        <v>0</v>
      </c>
    </row>
    <row r="45" spans="1:9" ht="12.75" customHeight="1" x14ac:dyDescent="0.25">
      <c r="A45" s="303" t="s">
        <v>241</v>
      </c>
      <c r="B45" s="303"/>
      <c r="C45" s="303"/>
      <c r="D45" s="303"/>
      <c r="E45" s="303"/>
      <c r="F45" s="303"/>
      <c r="G45" s="19">
        <v>36</v>
      </c>
      <c r="H45" s="27">
        <v>0</v>
      </c>
      <c r="I45" s="27">
        <v>0</v>
      </c>
    </row>
    <row r="46" spans="1:9" ht="21" customHeight="1" x14ac:dyDescent="0.25">
      <c r="A46" s="303" t="s">
        <v>242</v>
      </c>
      <c r="B46" s="303"/>
      <c r="C46" s="303"/>
      <c r="D46" s="303"/>
      <c r="E46" s="303"/>
      <c r="F46" s="303"/>
      <c r="G46" s="19">
        <v>37</v>
      </c>
      <c r="H46" s="27">
        <v>0</v>
      </c>
      <c r="I46" s="27">
        <v>0</v>
      </c>
    </row>
    <row r="47" spans="1:9" ht="12.75" customHeight="1" x14ac:dyDescent="0.25">
      <c r="A47" s="303" t="s">
        <v>243</v>
      </c>
      <c r="B47" s="303"/>
      <c r="C47" s="303"/>
      <c r="D47" s="303"/>
      <c r="E47" s="303"/>
      <c r="F47" s="303"/>
      <c r="G47" s="19">
        <v>38</v>
      </c>
      <c r="H47" s="27">
        <v>0</v>
      </c>
      <c r="I47" s="27">
        <v>0</v>
      </c>
    </row>
    <row r="48" spans="1:9" ht="22.95" customHeight="1" x14ac:dyDescent="0.25">
      <c r="A48" s="304" t="s">
        <v>409</v>
      </c>
      <c r="B48" s="304"/>
      <c r="C48" s="304"/>
      <c r="D48" s="304"/>
      <c r="E48" s="304"/>
      <c r="F48" s="304"/>
      <c r="G48" s="104">
        <v>39</v>
      </c>
      <c r="H48" s="108">
        <f>H47+H46+H45+H44+H43</f>
        <v>0</v>
      </c>
      <c r="I48" s="108">
        <f>I47+I46+I45+I44+I43</f>
        <v>0</v>
      </c>
    </row>
    <row r="49" spans="1:9" ht="25.95" customHeight="1" x14ac:dyDescent="0.25">
      <c r="A49" s="305" t="s">
        <v>444</v>
      </c>
      <c r="B49" s="305"/>
      <c r="C49" s="305"/>
      <c r="D49" s="305"/>
      <c r="E49" s="305"/>
      <c r="F49" s="305"/>
      <c r="G49" s="104">
        <v>40</v>
      </c>
      <c r="H49" s="108">
        <f>H48+H42</f>
        <v>0</v>
      </c>
      <c r="I49" s="108">
        <f>I48+I42</f>
        <v>0</v>
      </c>
    </row>
    <row r="50" spans="1:9" ht="12.75" customHeight="1" x14ac:dyDescent="0.25">
      <c r="A50" s="298" t="s">
        <v>244</v>
      </c>
      <c r="B50" s="298"/>
      <c r="C50" s="298"/>
      <c r="D50" s="298"/>
      <c r="E50" s="298"/>
      <c r="F50" s="298"/>
      <c r="G50" s="19">
        <v>41</v>
      </c>
      <c r="H50" s="27">
        <v>0</v>
      </c>
      <c r="I50" s="27">
        <v>0</v>
      </c>
    </row>
    <row r="51" spans="1:9" ht="25.95" customHeight="1" x14ac:dyDescent="0.25">
      <c r="A51" s="305" t="s">
        <v>410</v>
      </c>
      <c r="B51" s="305"/>
      <c r="C51" s="305"/>
      <c r="D51" s="305"/>
      <c r="E51" s="305"/>
      <c r="F51" s="305"/>
      <c r="G51" s="104">
        <v>42</v>
      </c>
      <c r="H51" s="108">
        <f>H21+H36+H49+H50</f>
        <v>0</v>
      </c>
      <c r="I51" s="108">
        <f>I21+I36+I49+I50</f>
        <v>0</v>
      </c>
    </row>
    <row r="52" spans="1:9" ht="12.75" customHeight="1" x14ac:dyDescent="0.25">
      <c r="A52" s="309" t="s">
        <v>218</v>
      </c>
      <c r="B52" s="309"/>
      <c r="C52" s="309"/>
      <c r="D52" s="309"/>
      <c r="E52" s="309"/>
      <c r="F52" s="309"/>
      <c r="G52" s="19">
        <v>43</v>
      </c>
      <c r="H52" s="27">
        <v>0</v>
      </c>
      <c r="I52" s="27">
        <v>0</v>
      </c>
    </row>
    <row r="53" spans="1:9" ht="31.95" customHeight="1" x14ac:dyDescent="0.25">
      <c r="A53" s="302" t="s">
        <v>411</v>
      </c>
      <c r="B53" s="302"/>
      <c r="C53" s="302"/>
      <c r="D53" s="302"/>
      <c r="E53" s="302"/>
      <c r="F53" s="302"/>
      <c r="G53" s="106">
        <v>44</v>
      </c>
      <c r="H53" s="110">
        <f>H52+H51</f>
        <v>0</v>
      </c>
      <c r="I53" s="110">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G3" sqref="G3:G4"/>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37" t="s">
        <v>245</v>
      </c>
      <c r="B1" s="338"/>
      <c r="C1" s="338"/>
      <c r="D1" s="338"/>
      <c r="E1" s="338"/>
      <c r="F1" s="338"/>
      <c r="G1" s="338"/>
      <c r="H1" s="338"/>
      <c r="I1" s="338"/>
      <c r="J1" s="338"/>
      <c r="K1" s="29"/>
    </row>
    <row r="2" spans="1:25" ht="15.6" x14ac:dyDescent="0.25">
      <c r="A2" s="2"/>
      <c r="B2" s="3"/>
      <c r="C2" s="339" t="s">
        <v>246</v>
      </c>
      <c r="D2" s="339"/>
      <c r="E2" s="9">
        <v>44562</v>
      </c>
      <c r="F2" s="4" t="s">
        <v>0</v>
      </c>
      <c r="G2" s="9">
        <v>44926</v>
      </c>
      <c r="H2" s="30"/>
      <c r="I2" s="30"/>
      <c r="J2" s="30"/>
      <c r="K2" s="29"/>
      <c r="X2" s="31" t="s">
        <v>282</v>
      </c>
    </row>
    <row r="3" spans="1:25" ht="13.5" customHeight="1" thickBot="1" x14ac:dyDescent="0.3">
      <c r="A3" s="340" t="s">
        <v>247</v>
      </c>
      <c r="B3" s="341"/>
      <c r="C3" s="341"/>
      <c r="D3" s="341"/>
      <c r="E3" s="341"/>
      <c r="F3" s="341"/>
      <c r="G3" s="344" t="s">
        <v>3</v>
      </c>
      <c r="H3" s="328" t="s">
        <v>248</v>
      </c>
      <c r="I3" s="328"/>
      <c r="J3" s="328"/>
      <c r="K3" s="328"/>
      <c r="L3" s="328"/>
      <c r="M3" s="328"/>
      <c r="N3" s="328"/>
      <c r="O3" s="328"/>
      <c r="P3" s="328"/>
      <c r="Q3" s="328"/>
      <c r="R3" s="328"/>
      <c r="S3" s="328"/>
      <c r="T3" s="328"/>
      <c r="U3" s="328"/>
      <c r="V3" s="328"/>
      <c r="W3" s="328"/>
      <c r="X3" s="328" t="s">
        <v>249</v>
      </c>
      <c r="Y3" s="330" t="s">
        <v>250</v>
      </c>
    </row>
    <row r="4" spans="1:25" ht="82.2" thickBot="1" x14ac:dyDescent="0.3">
      <c r="A4" s="342"/>
      <c r="B4" s="343"/>
      <c r="C4" s="343"/>
      <c r="D4" s="343"/>
      <c r="E4" s="343"/>
      <c r="F4" s="343"/>
      <c r="G4" s="345"/>
      <c r="H4" s="32" t="s">
        <v>251</v>
      </c>
      <c r="I4" s="32" t="s">
        <v>252</v>
      </c>
      <c r="J4" s="32" t="s">
        <v>253</v>
      </c>
      <c r="K4" s="32" t="s">
        <v>254</v>
      </c>
      <c r="L4" s="32" t="s">
        <v>255</v>
      </c>
      <c r="M4" s="32" t="s">
        <v>256</v>
      </c>
      <c r="N4" s="32" t="s">
        <v>257</v>
      </c>
      <c r="O4" s="32" t="s">
        <v>258</v>
      </c>
      <c r="P4" s="121" t="s">
        <v>412</v>
      </c>
      <c r="Q4" s="32" t="s">
        <v>259</v>
      </c>
      <c r="R4" s="32" t="s">
        <v>260</v>
      </c>
      <c r="S4" s="121" t="s">
        <v>413</v>
      </c>
      <c r="T4" s="121" t="s">
        <v>414</v>
      </c>
      <c r="U4" s="32" t="s">
        <v>261</v>
      </c>
      <c r="V4" s="32" t="s">
        <v>262</v>
      </c>
      <c r="W4" s="32" t="s">
        <v>263</v>
      </c>
      <c r="X4" s="329"/>
      <c r="Y4" s="331"/>
    </row>
    <row r="5" spans="1:25" ht="20.399999999999999" x14ac:dyDescent="0.25">
      <c r="A5" s="332">
        <v>1</v>
      </c>
      <c r="B5" s="333"/>
      <c r="C5" s="333"/>
      <c r="D5" s="333"/>
      <c r="E5" s="333"/>
      <c r="F5" s="333"/>
      <c r="G5" s="5">
        <v>2</v>
      </c>
      <c r="H5" s="33" t="s">
        <v>167</v>
      </c>
      <c r="I5" s="34" t="s">
        <v>168</v>
      </c>
      <c r="J5" s="33" t="s">
        <v>283</v>
      </c>
      <c r="K5" s="34" t="s">
        <v>284</v>
      </c>
      <c r="L5" s="33" t="s">
        <v>285</v>
      </c>
      <c r="M5" s="34" t="s">
        <v>286</v>
      </c>
      <c r="N5" s="33" t="s">
        <v>287</v>
      </c>
      <c r="O5" s="34" t="s">
        <v>288</v>
      </c>
      <c r="P5" s="33" t="s">
        <v>289</v>
      </c>
      <c r="Q5" s="34" t="s">
        <v>290</v>
      </c>
      <c r="R5" s="33" t="s">
        <v>291</v>
      </c>
      <c r="S5" s="33" t="s">
        <v>292</v>
      </c>
      <c r="T5" s="33" t="s">
        <v>293</v>
      </c>
      <c r="U5" s="33" t="s">
        <v>415</v>
      </c>
      <c r="V5" s="33" t="s">
        <v>294</v>
      </c>
      <c r="W5" s="33" t="s">
        <v>416</v>
      </c>
      <c r="X5" s="33">
        <v>19</v>
      </c>
      <c r="Y5" s="35" t="s">
        <v>417</v>
      </c>
    </row>
    <row r="6" spans="1:25" x14ac:dyDescent="0.25">
      <c r="A6" s="334" t="s">
        <v>264</v>
      </c>
      <c r="B6" s="334"/>
      <c r="C6" s="334"/>
      <c r="D6" s="334"/>
      <c r="E6" s="334"/>
      <c r="F6" s="334"/>
      <c r="G6" s="334"/>
      <c r="H6" s="334"/>
      <c r="I6" s="334"/>
      <c r="J6" s="334"/>
      <c r="K6" s="334"/>
      <c r="L6" s="334"/>
      <c r="M6" s="334"/>
      <c r="N6" s="335"/>
      <c r="O6" s="335"/>
      <c r="P6" s="335"/>
      <c r="Q6" s="335"/>
      <c r="R6" s="335"/>
      <c r="S6" s="335"/>
      <c r="T6" s="335"/>
      <c r="U6" s="335"/>
      <c r="V6" s="335"/>
      <c r="W6" s="335"/>
      <c r="X6" s="335"/>
      <c r="Y6" s="336"/>
    </row>
    <row r="7" spans="1:25" x14ac:dyDescent="0.25">
      <c r="A7" s="326" t="s">
        <v>299</v>
      </c>
      <c r="B7" s="326"/>
      <c r="C7" s="326"/>
      <c r="D7" s="326"/>
      <c r="E7" s="326"/>
      <c r="F7" s="326"/>
      <c r="G7" s="6">
        <v>1</v>
      </c>
      <c r="H7" s="36">
        <v>235957660</v>
      </c>
      <c r="I7" s="36">
        <v>1120</v>
      </c>
      <c r="J7" s="36">
        <v>0</v>
      </c>
      <c r="K7" s="36">
        <v>0</v>
      </c>
      <c r="L7" s="36">
        <v>0</v>
      </c>
      <c r="M7" s="36">
        <v>0</v>
      </c>
      <c r="N7" s="36">
        <v>0</v>
      </c>
      <c r="O7" s="36">
        <v>0</v>
      </c>
      <c r="P7" s="36">
        <v>0</v>
      </c>
      <c r="Q7" s="36">
        <v>0</v>
      </c>
      <c r="R7" s="36">
        <v>0</v>
      </c>
      <c r="S7" s="36">
        <v>0</v>
      </c>
      <c r="T7" s="36">
        <v>0</v>
      </c>
      <c r="U7" s="36">
        <v>-5070098</v>
      </c>
      <c r="V7" s="36">
        <v>-8330680</v>
      </c>
      <c r="W7" s="37">
        <f>H7+I7+J7+K7-L7+M7+N7+O7+P7+Q7+R7+U7+V7+S7+T7</f>
        <v>222558002</v>
      </c>
      <c r="X7" s="36">
        <v>0</v>
      </c>
      <c r="Y7" s="37">
        <f>W7+X7</f>
        <v>222558002</v>
      </c>
    </row>
    <row r="8" spans="1:25" x14ac:dyDescent="0.25">
      <c r="A8" s="321" t="s">
        <v>265</v>
      </c>
      <c r="B8" s="321"/>
      <c r="C8" s="321"/>
      <c r="D8" s="321"/>
      <c r="E8" s="321"/>
      <c r="F8" s="321"/>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321" t="s">
        <v>266</v>
      </c>
      <c r="B9" s="321"/>
      <c r="C9" s="321"/>
      <c r="D9" s="321"/>
      <c r="E9" s="321"/>
      <c r="F9" s="321"/>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327" t="s">
        <v>300</v>
      </c>
      <c r="B10" s="327"/>
      <c r="C10" s="327"/>
      <c r="D10" s="327"/>
      <c r="E10" s="327"/>
      <c r="F10" s="327"/>
      <c r="G10" s="7">
        <v>4</v>
      </c>
      <c r="H10" s="37">
        <f>H7+H8+H9</f>
        <v>235957660</v>
      </c>
      <c r="I10" s="37">
        <f t="shared" ref="I10:Y10" si="2">I7+I8+I9</f>
        <v>1120</v>
      </c>
      <c r="J10" s="37">
        <f t="shared" si="2"/>
        <v>0</v>
      </c>
      <c r="K10" s="37">
        <f>K7+K8+K9</f>
        <v>0</v>
      </c>
      <c r="L10" s="37">
        <f t="shared" si="2"/>
        <v>0</v>
      </c>
      <c r="M10" s="37">
        <f t="shared" si="2"/>
        <v>0</v>
      </c>
      <c r="N10" s="37">
        <f t="shared" si="2"/>
        <v>0</v>
      </c>
      <c r="O10" s="37">
        <f t="shared" si="2"/>
        <v>0</v>
      </c>
      <c r="P10" s="37">
        <f t="shared" si="2"/>
        <v>0</v>
      </c>
      <c r="Q10" s="37">
        <f t="shared" si="2"/>
        <v>0</v>
      </c>
      <c r="R10" s="37">
        <f t="shared" si="2"/>
        <v>0</v>
      </c>
      <c r="S10" s="37">
        <f t="shared" si="2"/>
        <v>0</v>
      </c>
      <c r="T10" s="37">
        <f t="shared" si="2"/>
        <v>0</v>
      </c>
      <c r="U10" s="37">
        <f t="shared" si="2"/>
        <v>-5070098</v>
      </c>
      <c r="V10" s="37">
        <f t="shared" si="2"/>
        <v>-8330680</v>
      </c>
      <c r="W10" s="37">
        <f t="shared" si="2"/>
        <v>222558002</v>
      </c>
      <c r="X10" s="37">
        <f t="shared" si="2"/>
        <v>0</v>
      </c>
      <c r="Y10" s="37">
        <f t="shared" si="2"/>
        <v>222558002</v>
      </c>
    </row>
    <row r="11" spans="1:25" x14ac:dyDescent="0.25">
      <c r="A11" s="321" t="s">
        <v>267</v>
      </c>
      <c r="B11" s="321"/>
      <c r="C11" s="321"/>
      <c r="D11" s="321"/>
      <c r="E11" s="321"/>
      <c r="F11" s="321"/>
      <c r="G11" s="6">
        <v>5</v>
      </c>
      <c r="H11" s="38">
        <v>0</v>
      </c>
      <c r="I11" s="38">
        <v>0</v>
      </c>
      <c r="J11" s="38">
        <v>0</v>
      </c>
      <c r="K11" s="38">
        <v>0</v>
      </c>
      <c r="L11" s="38">
        <v>0</v>
      </c>
      <c r="M11" s="38">
        <v>0</v>
      </c>
      <c r="N11" s="38">
        <v>0</v>
      </c>
      <c r="O11" s="38">
        <v>0</v>
      </c>
      <c r="P11" s="38">
        <v>0</v>
      </c>
      <c r="Q11" s="38">
        <v>0</v>
      </c>
      <c r="R11" s="38">
        <v>0</v>
      </c>
      <c r="S11" s="36">
        <v>0</v>
      </c>
      <c r="T11" s="36">
        <v>0</v>
      </c>
      <c r="U11" s="38">
        <v>0</v>
      </c>
      <c r="V11" s="36">
        <v>2508505</v>
      </c>
      <c r="W11" s="37">
        <f t="shared" ref="W11:W29" si="3">H11+I11+J11+K11-L11+M11+N11+O11+P11+Q11+R11+U11+V11+S11+T11</f>
        <v>2508505</v>
      </c>
      <c r="X11" s="36">
        <v>0</v>
      </c>
      <c r="Y11" s="37">
        <f t="shared" ref="Y11:Y29" si="4">W11+X11</f>
        <v>2508505</v>
      </c>
    </row>
    <row r="12" spans="1:25" x14ac:dyDescent="0.25">
      <c r="A12" s="321" t="s">
        <v>268</v>
      </c>
      <c r="B12" s="321"/>
      <c r="C12" s="321"/>
      <c r="D12" s="321"/>
      <c r="E12" s="321"/>
      <c r="F12" s="321"/>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321" t="s">
        <v>269</v>
      </c>
      <c r="B13" s="321"/>
      <c r="C13" s="321"/>
      <c r="D13" s="321"/>
      <c r="E13" s="321"/>
      <c r="F13" s="321"/>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321" t="s">
        <v>418</v>
      </c>
      <c r="B14" s="321"/>
      <c r="C14" s="321"/>
      <c r="D14" s="321"/>
      <c r="E14" s="321"/>
      <c r="F14" s="321"/>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5">
      <c r="A15" s="321" t="s">
        <v>270</v>
      </c>
      <c r="B15" s="321"/>
      <c r="C15" s="321"/>
      <c r="D15" s="321"/>
      <c r="E15" s="321"/>
      <c r="F15" s="321"/>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321" t="s">
        <v>271</v>
      </c>
      <c r="B16" s="321"/>
      <c r="C16" s="321"/>
      <c r="D16" s="321"/>
      <c r="E16" s="321"/>
      <c r="F16" s="321"/>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321" t="s">
        <v>272</v>
      </c>
      <c r="B17" s="321"/>
      <c r="C17" s="321"/>
      <c r="D17" s="321"/>
      <c r="E17" s="321"/>
      <c r="F17" s="321"/>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321" t="s">
        <v>273</v>
      </c>
      <c r="B18" s="321"/>
      <c r="C18" s="321"/>
      <c r="D18" s="321"/>
      <c r="E18" s="321"/>
      <c r="F18" s="321"/>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321" t="s">
        <v>274</v>
      </c>
      <c r="B19" s="321"/>
      <c r="C19" s="321"/>
      <c r="D19" s="321"/>
      <c r="E19" s="321"/>
      <c r="F19" s="321"/>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5">
      <c r="A20" s="321" t="s">
        <v>275</v>
      </c>
      <c r="B20" s="321"/>
      <c r="C20" s="321"/>
      <c r="D20" s="321"/>
      <c r="E20" s="321"/>
      <c r="F20" s="321"/>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321" t="s">
        <v>419</v>
      </c>
      <c r="B21" s="321"/>
      <c r="C21" s="321"/>
      <c r="D21" s="321"/>
      <c r="E21" s="321"/>
      <c r="F21" s="321"/>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321" t="s">
        <v>420</v>
      </c>
      <c r="B22" s="321"/>
      <c r="C22" s="321"/>
      <c r="D22" s="321"/>
      <c r="E22" s="321"/>
      <c r="F22" s="321"/>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321" t="s">
        <v>421</v>
      </c>
      <c r="B23" s="321"/>
      <c r="C23" s="321"/>
      <c r="D23" s="321"/>
      <c r="E23" s="321"/>
      <c r="F23" s="321"/>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321" t="s">
        <v>276</v>
      </c>
      <c r="B24" s="321"/>
      <c r="C24" s="321"/>
      <c r="D24" s="321"/>
      <c r="E24" s="321"/>
      <c r="F24" s="321"/>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5">
      <c r="A25" s="321" t="s">
        <v>422</v>
      </c>
      <c r="B25" s="321"/>
      <c r="C25" s="321"/>
      <c r="D25" s="321"/>
      <c r="E25" s="321"/>
      <c r="F25" s="321"/>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321" t="s">
        <v>430</v>
      </c>
      <c r="B26" s="321"/>
      <c r="C26" s="321"/>
      <c r="D26" s="321"/>
      <c r="E26" s="321"/>
      <c r="F26" s="321"/>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5">
      <c r="A27" s="321" t="s">
        <v>423</v>
      </c>
      <c r="B27" s="321"/>
      <c r="C27" s="321"/>
      <c r="D27" s="321"/>
      <c r="E27" s="321"/>
      <c r="F27" s="321"/>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5">
      <c r="A28" s="321" t="s">
        <v>424</v>
      </c>
      <c r="B28" s="321"/>
      <c r="C28" s="321"/>
      <c r="D28" s="321"/>
      <c r="E28" s="321"/>
      <c r="F28" s="321"/>
      <c r="G28" s="6">
        <v>22</v>
      </c>
      <c r="H28" s="36">
        <v>0</v>
      </c>
      <c r="I28" s="36">
        <v>0</v>
      </c>
      <c r="J28" s="36">
        <v>0</v>
      </c>
      <c r="K28" s="36">
        <v>0</v>
      </c>
      <c r="L28" s="36">
        <v>0</v>
      </c>
      <c r="M28" s="36">
        <v>0</v>
      </c>
      <c r="N28" s="36">
        <v>0</v>
      </c>
      <c r="O28" s="36">
        <v>0</v>
      </c>
      <c r="P28" s="36">
        <v>0</v>
      </c>
      <c r="Q28" s="36">
        <v>0</v>
      </c>
      <c r="R28" s="36">
        <v>0</v>
      </c>
      <c r="S28" s="36">
        <v>0</v>
      </c>
      <c r="T28" s="36">
        <v>0</v>
      </c>
      <c r="U28" s="36">
        <v>-8330680</v>
      </c>
      <c r="V28" s="36">
        <v>8330680</v>
      </c>
      <c r="W28" s="37">
        <f t="shared" si="3"/>
        <v>0</v>
      </c>
      <c r="X28" s="36">
        <v>0</v>
      </c>
      <c r="Y28" s="37">
        <f t="shared" si="4"/>
        <v>0</v>
      </c>
    </row>
    <row r="29" spans="1:25" ht="12.75" customHeight="1" x14ac:dyDescent="0.25">
      <c r="A29" s="321" t="s">
        <v>425</v>
      </c>
      <c r="B29" s="321"/>
      <c r="C29" s="321"/>
      <c r="D29" s="321"/>
      <c r="E29" s="321"/>
      <c r="F29" s="321"/>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322" t="s">
        <v>426</v>
      </c>
      <c r="B30" s="322"/>
      <c r="C30" s="322"/>
      <c r="D30" s="322"/>
      <c r="E30" s="322"/>
      <c r="F30" s="322"/>
      <c r="G30" s="8">
        <v>24</v>
      </c>
      <c r="H30" s="39">
        <f>SUM(H10:H29)</f>
        <v>235957660</v>
      </c>
      <c r="I30" s="39">
        <f t="shared" ref="I30:Y30" si="5">SUM(I10:I29)</f>
        <v>1120</v>
      </c>
      <c r="J30" s="39">
        <f t="shared" si="5"/>
        <v>0</v>
      </c>
      <c r="K30" s="39">
        <f t="shared" si="5"/>
        <v>0</v>
      </c>
      <c r="L30" s="39">
        <f t="shared" si="5"/>
        <v>0</v>
      </c>
      <c r="M30" s="39">
        <f t="shared" si="5"/>
        <v>0</v>
      </c>
      <c r="N30" s="39">
        <f t="shared" si="5"/>
        <v>0</v>
      </c>
      <c r="O30" s="39">
        <f t="shared" si="5"/>
        <v>0</v>
      </c>
      <c r="P30" s="39">
        <f t="shared" si="5"/>
        <v>0</v>
      </c>
      <c r="Q30" s="39">
        <f t="shared" si="5"/>
        <v>0</v>
      </c>
      <c r="R30" s="39">
        <f t="shared" si="5"/>
        <v>0</v>
      </c>
      <c r="S30" s="39">
        <f t="shared" si="5"/>
        <v>0</v>
      </c>
      <c r="T30" s="39">
        <f t="shared" si="5"/>
        <v>0</v>
      </c>
      <c r="U30" s="39">
        <f t="shared" si="5"/>
        <v>-13400778</v>
      </c>
      <c r="V30" s="39">
        <f t="shared" si="5"/>
        <v>2508505</v>
      </c>
      <c r="W30" s="39">
        <f t="shared" si="5"/>
        <v>225066507</v>
      </c>
      <c r="X30" s="39">
        <f t="shared" si="5"/>
        <v>0</v>
      </c>
      <c r="Y30" s="39">
        <f t="shared" si="5"/>
        <v>225066507</v>
      </c>
    </row>
    <row r="31" spans="1:25" x14ac:dyDescent="0.25">
      <c r="A31" s="323" t="s">
        <v>277</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row>
    <row r="32" spans="1:25" ht="36.75" customHeight="1" x14ac:dyDescent="0.25">
      <c r="A32" s="319" t="s">
        <v>278</v>
      </c>
      <c r="B32" s="319"/>
      <c r="C32" s="319"/>
      <c r="D32" s="319"/>
      <c r="E32" s="319"/>
      <c r="F32" s="319"/>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5">
      <c r="A33" s="319" t="s">
        <v>427</v>
      </c>
      <c r="B33" s="319"/>
      <c r="C33" s="319"/>
      <c r="D33" s="319"/>
      <c r="E33" s="319"/>
      <c r="F33" s="319"/>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2508505</v>
      </c>
      <c r="W33" s="37">
        <f t="shared" si="8"/>
        <v>2508505</v>
      </c>
      <c r="X33" s="37">
        <f t="shared" si="8"/>
        <v>0</v>
      </c>
      <c r="Y33" s="37">
        <f t="shared" si="8"/>
        <v>2508505</v>
      </c>
    </row>
    <row r="34" spans="1:25" ht="30.75" customHeight="1" x14ac:dyDescent="0.25">
      <c r="A34" s="320" t="s">
        <v>428</v>
      </c>
      <c r="B34" s="320"/>
      <c r="C34" s="320"/>
      <c r="D34" s="320"/>
      <c r="E34" s="320"/>
      <c r="F34" s="320"/>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-8330680</v>
      </c>
      <c r="V34" s="39">
        <f t="shared" si="10"/>
        <v>8330680</v>
      </c>
      <c r="W34" s="39">
        <f t="shared" si="10"/>
        <v>0</v>
      </c>
      <c r="X34" s="39">
        <f t="shared" si="10"/>
        <v>0</v>
      </c>
      <c r="Y34" s="39">
        <f t="shared" si="10"/>
        <v>0</v>
      </c>
    </row>
    <row r="35" spans="1:25" x14ac:dyDescent="0.25">
      <c r="A35" s="323" t="s">
        <v>279</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row>
    <row r="36" spans="1:25" ht="12.75" customHeight="1" x14ac:dyDescent="0.25">
      <c r="A36" s="326" t="s">
        <v>301</v>
      </c>
      <c r="B36" s="326"/>
      <c r="C36" s="326"/>
      <c r="D36" s="326"/>
      <c r="E36" s="326"/>
      <c r="F36" s="326"/>
      <c r="G36" s="6">
        <v>28</v>
      </c>
      <c r="H36" s="36">
        <v>235957660</v>
      </c>
      <c r="I36" s="36">
        <v>1120</v>
      </c>
      <c r="J36" s="36">
        <v>0</v>
      </c>
      <c r="K36" s="36">
        <v>0</v>
      </c>
      <c r="L36" s="36">
        <v>0</v>
      </c>
      <c r="M36" s="36">
        <v>0</v>
      </c>
      <c r="N36" s="36">
        <v>0</v>
      </c>
      <c r="O36" s="36">
        <v>0</v>
      </c>
      <c r="P36" s="36">
        <v>0</v>
      </c>
      <c r="Q36" s="36">
        <v>0</v>
      </c>
      <c r="R36" s="36">
        <v>0</v>
      </c>
      <c r="S36" s="36">
        <v>0</v>
      </c>
      <c r="T36" s="36">
        <v>0</v>
      </c>
      <c r="U36" s="36">
        <v>-13400778</v>
      </c>
      <c r="V36" s="36">
        <v>2508505</v>
      </c>
      <c r="W36" s="40">
        <f>H36+I36+J36+K36-L36+M36+N36+O36+P36+Q36+R36+U36+V36+S36+T36</f>
        <v>225066507</v>
      </c>
      <c r="X36" s="36">
        <v>0</v>
      </c>
      <c r="Y36" s="40">
        <f t="shared" ref="Y36:Y38" si="12">W36+X36</f>
        <v>225066507</v>
      </c>
    </row>
    <row r="37" spans="1:25" ht="12.75" customHeight="1" x14ac:dyDescent="0.25">
      <c r="A37" s="321" t="s">
        <v>265</v>
      </c>
      <c r="B37" s="321"/>
      <c r="C37" s="321"/>
      <c r="D37" s="321"/>
      <c r="E37" s="321"/>
      <c r="F37" s="321"/>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321" t="s">
        <v>266</v>
      </c>
      <c r="B38" s="321"/>
      <c r="C38" s="321"/>
      <c r="D38" s="321"/>
      <c r="E38" s="321"/>
      <c r="F38" s="321"/>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327" t="s">
        <v>429</v>
      </c>
      <c r="B39" s="327"/>
      <c r="C39" s="327"/>
      <c r="D39" s="327"/>
      <c r="E39" s="327"/>
      <c r="F39" s="327"/>
      <c r="G39" s="7">
        <v>31</v>
      </c>
      <c r="H39" s="37">
        <f>H36+H37+H38</f>
        <v>235957660</v>
      </c>
      <c r="I39" s="37">
        <f t="shared" ref="I39:Y39" si="14">I36+I37+I38</f>
        <v>1120</v>
      </c>
      <c r="J39" s="37">
        <f t="shared" si="14"/>
        <v>0</v>
      </c>
      <c r="K39" s="37">
        <f t="shared" si="14"/>
        <v>0</v>
      </c>
      <c r="L39" s="37">
        <f t="shared" si="14"/>
        <v>0</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-13400778</v>
      </c>
      <c r="V39" s="37">
        <f t="shared" si="14"/>
        <v>2508505</v>
      </c>
      <c r="W39" s="37">
        <f t="shared" si="14"/>
        <v>225066507</v>
      </c>
      <c r="X39" s="37">
        <f t="shared" si="14"/>
        <v>0</v>
      </c>
      <c r="Y39" s="37">
        <f t="shared" si="14"/>
        <v>225066507</v>
      </c>
    </row>
    <row r="40" spans="1:25" ht="12.75" customHeight="1" x14ac:dyDescent="0.25">
      <c r="A40" s="321" t="s">
        <v>267</v>
      </c>
      <c r="B40" s="321"/>
      <c r="C40" s="321"/>
      <c r="D40" s="321"/>
      <c r="E40" s="321"/>
      <c r="F40" s="321"/>
      <c r="G40" s="6">
        <v>32</v>
      </c>
      <c r="H40" s="38">
        <v>0</v>
      </c>
      <c r="I40" s="38">
        <v>0</v>
      </c>
      <c r="J40" s="38">
        <v>0</v>
      </c>
      <c r="K40" s="38">
        <v>0</v>
      </c>
      <c r="L40" s="38">
        <v>0</v>
      </c>
      <c r="M40" s="38">
        <v>0</v>
      </c>
      <c r="N40" s="38">
        <v>0</v>
      </c>
      <c r="O40" s="38">
        <v>0</v>
      </c>
      <c r="P40" s="38">
        <v>0</v>
      </c>
      <c r="Q40" s="38">
        <v>0</v>
      </c>
      <c r="R40" s="38">
        <v>0</v>
      </c>
      <c r="S40" s="36">
        <v>0</v>
      </c>
      <c r="T40" s="36">
        <v>0</v>
      </c>
      <c r="U40" s="38">
        <v>0</v>
      </c>
      <c r="V40" s="36">
        <f>+RDG!J66</f>
        <v>-9586882</v>
      </c>
      <c r="W40" s="40">
        <f t="shared" ref="W40:W58" si="15">H40+I40+J40+K40-L40+M40+N40+O40+P40+Q40+R40+U40+V40+S40+T40</f>
        <v>-9586882</v>
      </c>
      <c r="X40" s="36">
        <v>0</v>
      </c>
      <c r="Y40" s="40">
        <f t="shared" ref="Y40:Y58" si="16">W40+X40</f>
        <v>-9586882</v>
      </c>
    </row>
    <row r="41" spans="1:25" ht="12.75" customHeight="1" x14ac:dyDescent="0.25">
      <c r="A41" s="321" t="s">
        <v>268</v>
      </c>
      <c r="B41" s="321"/>
      <c r="C41" s="321"/>
      <c r="D41" s="321"/>
      <c r="E41" s="321"/>
      <c r="F41" s="321"/>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321" t="s">
        <v>280</v>
      </c>
      <c r="B42" s="321"/>
      <c r="C42" s="321"/>
      <c r="D42" s="321"/>
      <c r="E42" s="321"/>
      <c r="F42" s="321"/>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321" t="s">
        <v>418</v>
      </c>
      <c r="B43" s="321"/>
      <c r="C43" s="321"/>
      <c r="D43" s="321"/>
      <c r="E43" s="321"/>
      <c r="F43" s="321"/>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5">
      <c r="A44" s="321" t="s">
        <v>270</v>
      </c>
      <c r="B44" s="321"/>
      <c r="C44" s="321"/>
      <c r="D44" s="321"/>
      <c r="E44" s="321"/>
      <c r="F44" s="321"/>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321" t="s">
        <v>271</v>
      </c>
      <c r="B45" s="321"/>
      <c r="C45" s="321"/>
      <c r="D45" s="321"/>
      <c r="E45" s="321"/>
      <c r="F45" s="321"/>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321" t="s">
        <v>281</v>
      </c>
      <c r="B46" s="321"/>
      <c r="C46" s="321"/>
      <c r="D46" s="321"/>
      <c r="E46" s="321"/>
      <c r="F46" s="321"/>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321" t="s">
        <v>273</v>
      </c>
      <c r="B47" s="321"/>
      <c r="C47" s="321"/>
      <c r="D47" s="321"/>
      <c r="E47" s="321"/>
      <c r="F47" s="321"/>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321" t="s">
        <v>274</v>
      </c>
      <c r="B48" s="321"/>
      <c r="C48" s="321"/>
      <c r="D48" s="321"/>
      <c r="E48" s="321"/>
      <c r="F48" s="321"/>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5">
      <c r="A49" s="321" t="s">
        <v>275</v>
      </c>
      <c r="B49" s="321"/>
      <c r="C49" s="321"/>
      <c r="D49" s="321"/>
      <c r="E49" s="321"/>
      <c r="F49" s="321"/>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321" t="s">
        <v>419</v>
      </c>
      <c r="B50" s="321"/>
      <c r="C50" s="321"/>
      <c r="D50" s="321"/>
      <c r="E50" s="321"/>
      <c r="F50" s="321"/>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321" t="s">
        <v>420</v>
      </c>
      <c r="B51" s="321"/>
      <c r="C51" s="321"/>
      <c r="D51" s="321"/>
      <c r="E51" s="321"/>
      <c r="F51" s="321"/>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321" t="s">
        <v>421</v>
      </c>
      <c r="B52" s="321"/>
      <c r="C52" s="321"/>
      <c r="D52" s="321"/>
      <c r="E52" s="321"/>
      <c r="F52" s="321"/>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321" t="s">
        <v>276</v>
      </c>
      <c r="B53" s="321"/>
      <c r="C53" s="321"/>
      <c r="D53" s="321"/>
      <c r="E53" s="321"/>
      <c r="F53" s="321"/>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5">
      <c r="A54" s="321" t="s">
        <v>422</v>
      </c>
      <c r="B54" s="321"/>
      <c r="C54" s="321"/>
      <c r="D54" s="321"/>
      <c r="E54" s="321"/>
      <c r="F54" s="321"/>
      <c r="G54" s="6">
        <v>46</v>
      </c>
      <c r="H54" s="36">
        <v>130000000</v>
      </c>
      <c r="I54" s="36">
        <v>0</v>
      </c>
      <c r="J54" s="36">
        <v>0</v>
      </c>
      <c r="K54" s="36">
        <v>0</v>
      </c>
      <c r="L54" s="36">
        <v>0</v>
      </c>
      <c r="M54" s="36">
        <v>0</v>
      </c>
      <c r="N54" s="36">
        <v>0</v>
      </c>
      <c r="O54" s="36">
        <v>0</v>
      </c>
      <c r="P54" s="36">
        <v>0</v>
      </c>
      <c r="Q54" s="36">
        <v>0</v>
      </c>
      <c r="R54" s="36">
        <v>0</v>
      </c>
      <c r="S54" s="36">
        <v>0</v>
      </c>
      <c r="T54" s="36">
        <v>0</v>
      </c>
      <c r="U54" s="36">
        <v>0</v>
      </c>
      <c r="V54" s="36">
        <v>0</v>
      </c>
      <c r="W54" s="40">
        <f t="shared" si="15"/>
        <v>130000000</v>
      </c>
      <c r="X54" s="36">
        <v>0</v>
      </c>
      <c r="Y54" s="40">
        <f t="shared" si="16"/>
        <v>130000000</v>
      </c>
    </row>
    <row r="55" spans="1:25" ht="12.75" customHeight="1" x14ac:dyDescent="0.25">
      <c r="A55" s="321" t="s">
        <v>430</v>
      </c>
      <c r="B55" s="321"/>
      <c r="C55" s="321"/>
      <c r="D55" s="321"/>
      <c r="E55" s="321"/>
      <c r="F55" s="321"/>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5">
      <c r="A56" s="321" t="s">
        <v>423</v>
      </c>
      <c r="B56" s="321"/>
      <c r="C56" s="321"/>
      <c r="D56" s="321"/>
      <c r="E56" s="321"/>
      <c r="F56" s="321"/>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5">
      <c r="A57" s="321" t="s">
        <v>431</v>
      </c>
      <c r="B57" s="321"/>
      <c r="C57" s="321"/>
      <c r="D57" s="321"/>
      <c r="E57" s="321"/>
      <c r="F57" s="321"/>
      <c r="G57" s="6">
        <v>49</v>
      </c>
      <c r="H57" s="36">
        <v>0</v>
      </c>
      <c r="I57" s="36">
        <v>0</v>
      </c>
      <c r="J57" s="36">
        <v>0</v>
      </c>
      <c r="K57" s="36">
        <v>0</v>
      </c>
      <c r="L57" s="36">
        <v>0</v>
      </c>
      <c r="M57" s="36">
        <v>0</v>
      </c>
      <c r="N57" s="36">
        <v>0</v>
      </c>
      <c r="O57" s="36">
        <v>0</v>
      </c>
      <c r="P57" s="36">
        <v>0</v>
      </c>
      <c r="Q57" s="36">
        <v>0</v>
      </c>
      <c r="R57" s="36">
        <v>0</v>
      </c>
      <c r="S57" s="36">
        <v>0</v>
      </c>
      <c r="T57" s="36">
        <v>0</v>
      </c>
      <c r="U57" s="36">
        <f>-V57</f>
        <v>2508505</v>
      </c>
      <c r="V57" s="36">
        <f>-V39</f>
        <v>-2508505</v>
      </c>
      <c r="W57" s="40">
        <f t="shared" si="15"/>
        <v>0</v>
      </c>
      <c r="X57" s="36">
        <v>0</v>
      </c>
      <c r="Y57" s="40">
        <f t="shared" si="16"/>
        <v>0</v>
      </c>
    </row>
    <row r="58" spans="1:25" ht="12.75" customHeight="1" x14ac:dyDescent="0.25">
      <c r="A58" s="321" t="s">
        <v>425</v>
      </c>
      <c r="B58" s="321"/>
      <c r="C58" s="321"/>
      <c r="D58" s="321"/>
      <c r="E58" s="321"/>
      <c r="F58" s="321"/>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322" t="s">
        <v>432</v>
      </c>
      <c r="B59" s="322"/>
      <c r="C59" s="322"/>
      <c r="D59" s="322"/>
      <c r="E59" s="322"/>
      <c r="F59" s="322"/>
      <c r="G59" s="8">
        <v>51</v>
      </c>
      <c r="H59" s="39">
        <f>SUM(H39:H58)</f>
        <v>365957660</v>
      </c>
      <c r="I59" s="39">
        <f t="shared" ref="I59:Y59" si="17">SUM(I39:I58)</f>
        <v>1120</v>
      </c>
      <c r="J59" s="39">
        <f t="shared" si="17"/>
        <v>0</v>
      </c>
      <c r="K59" s="39">
        <f t="shared" si="17"/>
        <v>0</v>
      </c>
      <c r="L59" s="39">
        <f t="shared" si="17"/>
        <v>0</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-10892273</v>
      </c>
      <c r="V59" s="39">
        <f t="shared" si="17"/>
        <v>-9586882</v>
      </c>
      <c r="W59" s="39">
        <f t="shared" si="17"/>
        <v>345479625</v>
      </c>
      <c r="X59" s="39">
        <f t="shared" si="17"/>
        <v>0</v>
      </c>
      <c r="Y59" s="39">
        <f t="shared" si="17"/>
        <v>345479625</v>
      </c>
    </row>
    <row r="60" spans="1:25" x14ac:dyDescent="0.25">
      <c r="A60" s="323" t="s">
        <v>277</v>
      </c>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row>
    <row r="61" spans="1:25" ht="31.5" customHeight="1" x14ac:dyDescent="0.25">
      <c r="A61" s="319" t="s">
        <v>433</v>
      </c>
      <c r="B61" s="319"/>
      <c r="C61" s="319"/>
      <c r="D61" s="319"/>
      <c r="E61" s="319"/>
      <c r="F61" s="319"/>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5">
      <c r="A62" s="319" t="s">
        <v>434</v>
      </c>
      <c r="B62" s="319"/>
      <c r="C62" s="319"/>
      <c r="D62" s="319"/>
      <c r="E62" s="319"/>
      <c r="F62" s="319"/>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-9586882</v>
      </c>
      <c r="W62" s="40">
        <f t="shared" si="20"/>
        <v>-9586882</v>
      </c>
      <c r="X62" s="40">
        <f t="shared" si="20"/>
        <v>0</v>
      </c>
      <c r="Y62" s="40">
        <f t="shared" si="20"/>
        <v>-9586882</v>
      </c>
    </row>
    <row r="63" spans="1:25" ht="29.25" customHeight="1" x14ac:dyDescent="0.25">
      <c r="A63" s="320" t="s">
        <v>435</v>
      </c>
      <c r="B63" s="320"/>
      <c r="C63" s="320"/>
      <c r="D63" s="320"/>
      <c r="E63" s="320"/>
      <c r="F63" s="320"/>
      <c r="G63" s="8">
        <v>54</v>
      </c>
      <c r="H63" s="41">
        <f>SUM(H50:H58)</f>
        <v>130000000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2508505</v>
      </c>
      <c r="V63" s="41">
        <f t="shared" si="22"/>
        <v>-2508505</v>
      </c>
      <c r="W63" s="41">
        <f t="shared" si="22"/>
        <v>130000000</v>
      </c>
      <c r="X63" s="41">
        <f t="shared" si="22"/>
        <v>0</v>
      </c>
      <c r="Y63" s="41">
        <f t="shared" si="22"/>
        <v>130000000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92"/>
  <sheetViews>
    <sheetView showGridLines="0" zoomScale="66" zoomScaleNormal="66" workbookViewId="0">
      <selection activeCell="A47" sqref="A47:XFD47"/>
    </sheetView>
  </sheetViews>
  <sheetFormatPr defaultRowHeight="13.2" x14ac:dyDescent="0.25"/>
  <cols>
    <col min="1" max="1" width="67.77734375" style="132" customWidth="1"/>
    <col min="2" max="2" width="9.6640625" style="132" bestFit="1" customWidth="1"/>
    <col min="3" max="3" width="10.5546875" style="132" bestFit="1" customWidth="1"/>
    <col min="4" max="4" width="10.77734375" style="132" customWidth="1"/>
    <col min="5" max="16384" width="8.88671875" style="132"/>
  </cols>
  <sheetData>
    <row r="1" spans="1:1" x14ac:dyDescent="0.25">
      <c r="A1" s="131" t="s">
        <v>569</v>
      </c>
    </row>
    <row r="2" spans="1:1" x14ac:dyDescent="0.25">
      <c r="A2" s="133" t="s">
        <v>570</v>
      </c>
    </row>
    <row r="3" spans="1:1" x14ac:dyDescent="0.25">
      <c r="A3" s="133" t="s">
        <v>571</v>
      </c>
    </row>
    <row r="4" spans="1:1" x14ac:dyDescent="0.25">
      <c r="A4" s="133" t="s">
        <v>572</v>
      </c>
    </row>
    <row r="5" spans="1:1" x14ac:dyDescent="0.25">
      <c r="A5" s="133"/>
    </row>
    <row r="6" spans="1:1" x14ac:dyDescent="0.25">
      <c r="A6" s="133"/>
    </row>
    <row r="7" spans="1:1" x14ac:dyDescent="0.25">
      <c r="A7" s="133"/>
    </row>
    <row r="8" spans="1:1" x14ac:dyDescent="0.25">
      <c r="A8" s="134" t="s">
        <v>560</v>
      </c>
    </row>
    <row r="9" spans="1:1" x14ac:dyDescent="0.25">
      <c r="A9" s="135"/>
    </row>
    <row r="10" spans="1:1" x14ac:dyDescent="0.25">
      <c r="A10" s="129"/>
    </row>
    <row r="11" spans="1:1" ht="45.6" x14ac:dyDescent="0.25">
      <c r="A11" s="129" t="s">
        <v>573</v>
      </c>
    </row>
    <row r="12" spans="1:1" x14ac:dyDescent="0.25">
      <c r="A12" s="129"/>
    </row>
    <row r="13" spans="1:1" ht="34.200000000000003" x14ac:dyDescent="0.25">
      <c r="A13" s="129" t="s">
        <v>459</v>
      </c>
    </row>
    <row r="14" spans="1:1" x14ac:dyDescent="0.25">
      <c r="A14" s="129"/>
    </row>
    <row r="15" spans="1:1" x14ac:dyDescent="0.25">
      <c r="A15" s="136" t="s">
        <v>460</v>
      </c>
    </row>
    <row r="16" spans="1:1" x14ac:dyDescent="0.25">
      <c r="A16" s="129"/>
    </row>
    <row r="17" spans="1:3" x14ac:dyDescent="0.25">
      <c r="A17" s="129" t="s">
        <v>461</v>
      </c>
    </row>
    <row r="18" spans="1:3" x14ac:dyDescent="0.25">
      <c r="A18" s="129" t="s">
        <v>462</v>
      </c>
    </row>
    <row r="19" spans="1:3" x14ac:dyDescent="0.25">
      <c r="A19" s="129"/>
    </row>
    <row r="20" spans="1:3" x14ac:dyDescent="0.25">
      <c r="A20" s="129" t="s">
        <v>463</v>
      </c>
    </row>
    <row r="21" spans="1:3" x14ac:dyDescent="0.25">
      <c r="A21" s="129" t="s">
        <v>464</v>
      </c>
    </row>
    <row r="22" spans="1:3" x14ac:dyDescent="0.25">
      <c r="A22" s="129" t="s">
        <v>465</v>
      </c>
    </row>
    <row r="23" spans="1:3" x14ac:dyDescent="0.25">
      <c r="A23" s="129" t="s">
        <v>466</v>
      </c>
    </row>
    <row r="24" spans="1:3" x14ac:dyDescent="0.25">
      <c r="A24" s="129" t="s">
        <v>467</v>
      </c>
    </row>
    <row r="25" spans="1:3" x14ac:dyDescent="0.25">
      <c r="A25" s="129"/>
    </row>
    <row r="26" spans="1:3" ht="22.8" x14ac:dyDescent="0.25">
      <c r="A26" s="129" t="s">
        <v>574</v>
      </c>
    </row>
    <row r="27" spans="1:3" x14ac:dyDescent="0.25">
      <c r="A27" s="129"/>
    </row>
    <row r="28" spans="1:3" x14ac:dyDescent="0.25">
      <c r="A28" s="136" t="s">
        <v>468</v>
      </c>
    </row>
    <row r="29" spans="1:3" x14ac:dyDescent="0.25">
      <c r="A29" s="129"/>
    </row>
    <row r="30" spans="1:3" x14ac:dyDescent="0.25">
      <c r="A30" s="129" t="s">
        <v>575</v>
      </c>
    </row>
    <row r="31" spans="1:3" ht="13.8" thickBot="1" x14ac:dyDescent="0.3">
      <c r="A31" s="129"/>
    </row>
    <row r="32" spans="1:3" ht="13.8" thickBot="1" x14ac:dyDescent="0.3">
      <c r="A32" s="137"/>
      <c r="B32" s="138">
        <v>44561</v>
      </c>
      <c r="C32" s="138">
        <v>44926</v>
      </c>
    </row>
    <row r="33" spans="1:3" ht="13.8" thickBot="1" x14ac:dyDescent="0.3">
      <c r="A33" s="123" t="s">
        <v>576</v>
      </c>
      <c r="B33" s="139">
        <v>0.77190000000000003</v>
      </c>
      <c r="C33" s="139">
        <v>0.77680000000000005</v>
      </c>
    </row>
    <row r="34" spans="1:3" ht="13.8" thickBot="1" x14ac:dyDescent="0.3">
      <c r="A34" s="123" t="s">
        <v>469</v>
      </c>
      <c r="B34" s="139">
        <v>0.2</v>
      </c>
      <c r="C34" s="139">
        <v>0.2</v>
      </c>
    </row>
    <row r="35" spans="1:3" ht="13.8" thickBot="1" x14ac:dyDescent="0.3">
      <c r="A35" s="123" t="s">
        <v>470</v>
      </c>
      <c r="B35" s="139">
        <v>2.81E-2</v>
      </c>
      <c r="C35" s="139">
        <v>2.3199999999999998E-2</v>
      </c>
    </row>
    <row r="36" spans="1:3" ht="13.8" thickBot="1" x14ac:dyDescent="0.3">
      <c r="A36" s="140" t="s">
        <v>471</v>
      </c>
      <c r="B36" s="141">
        <v>1</v>
      </c>
      <c r="C36" s="141">
        <v>1</v>
      </c>
    </row>
    <row r="37" spans="1:3" x14ac:dyDescent="0.25">
      <c r="A37" s="129"/>
    </row>
    <row r="38" spans="1:3" x14ac:dyDescent="0.25">
      <c r="A38" s="129" t="s">
        <v>577</v>
      </c>
    </row>
    <row r="39" spans="1:3" x14ac:dyDescent="0.25">
      <c r="A39" s="129"/>
    </row>
    <row r="40" spans="1:3" x14ac:dyDescent="0.25">
      <c r="A40" s="129"/>
    </row>
    <row r="41" spans="1:3" x14ac:dyDescent="0.25">
      <c r="A41" s="136" t="s">
        <v>510</v>
      </c>
    </row>
    <row r="42" spans="1:3" x14ac:dyDescent="0.25">
      <c r="A42" s="129"/>
    </row>
    <row r="43" spans="1:3" ht="22.8" x14ac:dyDescent="0.25">
      <c r="A43" s="129" t="s">
        <v>472</v>
      </c>
    </row>
    <row r="44" spans="1:3" ht="34.200000000000003" x14ac:dyDescent="0.25">
      <c r="A44" s="129" t="s">
        <v>473</v>
      </c>
    </row>
    <row r="45" spans="1:3" ht="45.6" x14ac:dyDescent="0.25">
      <c r="A45" s="129" t="s">
        <v>474</v>
      </c>
    </row>
    <row r="47" spans="1:3" x14ac:dyDescent="0.25">
      <c r="A47" s="142"/>
    </row>
    <row r="48" spans="1:3" x14ac:dyDescent="0.25">
      <c r="A48" s="136" t="s">
        <v>578</v>
      </c>
    </row>
    <row r="49" spans="1:1" x14ac:dyDescent="0.25">
      <c r="A49" s="136"/>
    </row>
    <row r="50" spans="1:1" x14ac:dyDescent="0.25">
      <c r="A50" s="143" t="s">
        <v>579</v>
      </c>
    </row>
    <row r="51" spans="1:1" ht="159.6" x14ac:dyDescent="0.25">
      <c r="A51" s="129" t="s">
        <v>580</v>
      </c>
    </row>
    <row r="52" spans="1:1" ht="68.400000000000006" x14ac:dyDescent="0.25">
      <c r="A52" s="129" t="s">
        <v>581</v>
      </c>
    </row>
    <row r="53" spans="1:1" x14ac:dyDescent="0.25">
      <c r="A53" s="144" t="s">
        <v>582</v>
      </c>
    </row>
    <row r="54" spans="1:1" ht="148.19999999999999" x14ac:dyDescent="0.25">
      <c r="A54" s="129" t="s">
        <v>583</v>
      </c>
    </row>
    <row r="55" spans="1:1" ht="68.400000000000006" x14ac:dyDescent="0.25">
      <c r="A55" s="129" t="s">
        <v>584</v>
      </c>
    </row>
    <row r="56" spans="1:1" ht="45.6" x14ac:dyDescent="0.25">
      <c r="A56" s="142" t="s">
        <v>585</v>
      </c>
    </row>
    <row r="57" spans="1:1" ht="68.400000000000006" x14ac:dyDescent="0.25">
      <c r="A57" s="129" t="s">
        <v>586</v>
      </c>
    </row>
    <row r="58" spans="1:1" x14ac:dyDescent="0.25">
      <c r="A58" s="144" t="s">
        <v>587</v>
      </c>
    </row>
    <row r="59" spans="1:1" ht="45.6" x14ac:dyDescent="0.25">
      <c r="A59" s="129" t="s">
        <v>588</v>
      </c>
    </row>
    <row r="60" spans="1:1" ht="45.6" x14ac:dyDescent="0.25">
      <c r="A60" s="129" t="s">
        <v>589</v>
      </c>
    </row>
    <row r="62" spans="1:1" x14ac:dyDescent="0.25">
      <c r="A62" s="142"/>
    </row>
    <row r="63" spans="1:1" x14ac:dyDescent="0.25">
      <c r="A63" s="144" t="s">
        <v>590</v>
      </c>
    </row>
    <row r="64" spans="1:1" ht="57" x14ac:dyDescent="0.25">
      <c r="A64" s="129" t="s">
        <v>591</v>
      </c>
    </row>
    <row r="65" spans="1:9" ht="57" x14ac:dyDescent="0.25">
      <c r="A65" s="129" t="s">
        <v>592</v>
      </c>
    </row>
    <row r="66" spans="1:9" x14ac:dyDescent="0.25">
      <c r="A66" s="144" t="s">
        <v>593</v>
      </c>
    </row>
    <row r="67" spans="1:9" ht="13.8" thickBot="1" x14ac:dyDescent="0.3">
      <c r="A67" s="145" t="s">
        <v>594</v>
      </c>
      <c r="B67" s="146"/>
      <c r="C67" s="146"/>
      <c r="D67" s="146"/>
    </row>
    <row r="68" spans="1:9" ht="13.8" thickBot="1" x14ac:dyDescent="0.3">
      <c r="A68" s="145"/>
      <c r="B68" s="147" t="s">
        <v>596</v>
      </c>
      <c r="C68" s="147" t="s">
        <v>595</v>
      </c>
      <c r="D68" s="147" t="s">
        <v>597</v>
      </c>
    </row>
    <row r="69" spans="1:9" ht="13.8" thickBot="1" x14ac:dyDescent="0.3">
      <c r="A69" s="148" t="s">
        <v>598</v>
      </c>
      <c r="B69" s="149">
        <v>31148</v>
      </c>
      <c r="C69" s="149">
        <v>49457</v>
      </c>
      <c r="D69" s="150">
        <f t="shared" ref="D69:D78" si="0">+(C69-B69)/B69</f>
        <v>0.58780660074483115</v>
      </c>
    </row>
    <row r="70" spans="1:9" ht="13.8" thickBot="1" x14ac:dyDescent="0.3">
      <c r="A70" s="148" t="s">
        <v>599</v>
      </c>
      <c r="B70" s="149">
        <v>8883</v>
      </c>
      <c r="C70" s="151">
        <v>844</v>
      </c>
      <c r="D70" s="150">
        <f t="shared" si="0"/>
        <v>-0.90498705392322409</v>
      </c>
    </row>
    <row r="71" spans="1:9" ht="13.8" thickBot="1" x14ac:dyDescent="0.3">
      <c r="A71" s="148" t="s">
        <v>600</v>
      </c>
      <c r="B71" s="151">
        <v>154</v>
      </c>
      <c r="C71" s="151">
        <v>601</v>
      </c>
      <c r="D71" s="150">
        <f t="shared" si="0"/>
        <v>2.9025974025974026</v>
      </c>
    </row>
    <row r="72" spans="1:9" ht="13.8" thickBot="1" x14ac:dyDescent="0.3">
      <c r="A72" s="148" t="s">
        <v>601</v>
      </c>
      <c r="B72" s="149">
        <v>2729</v>
      </c>
      <c r="C72" s="149">
        <v>-9209</v>
      </c>
      <c r="D72" s="150">
        <f t="shared" si="0"/>
        <v>-4.37449615243679</v>
      </c>
      <c r="I72" s="175"/>
    </row>
    <row r="73" spans="1:9" ht="13.8" thickBot="1" x14ac:dyDescent="0.3">
      <c r="A73" s="148" t="s">
        <v>602</v>
      </c>
      <c r="B73" s="151">
        <v>94</v>
      </c>
      <c r="C73" s="151">
        <v>133</v>
      </c>
      <c r="D73" s="150">
        <f t="shared" si="0"/>
        <v>0.41489361702127658</v>
      </c>
    </row>
    <row r="74" spans="1:9" ht="13.8" thickBot="1" x14ac:dyDescent="0.3">
      <c r="A74" s="148" t="s">
        <v>603</v>
      </c>
      <c r="B74" s="149">
        <v>53156</v>
      </c>
      <c r="C74" s="149">
        <v>148397</v>
      </c>
      <c r="D74" s="150">
        <f t="shared" si="0"/>
        <v>1.7917262397471594</v>
      </c>
    </row>
    <row r="75" spans="1:9" ht="13.8" thickBot="1" x14ac:dyDescent="0.3">
      <c r="A75" s="148" t="s">
        <v>604</v>
      </c>
      <c r="B75" s="149">
        <v>77135</v>
      </c>
      <c r="C75" s="149">
        <v>92658</v>
      </c>
      <c r="D75" s="150">
        <f t="shared" si="0"/>
        <v>0.20124457120632658</v>
      </c>
    </row>
    <row r="76" spans="1:9" ht="13.8" thickBot="1" x14ac:dyDescent="0.3">
      <c r="A76" s="148" t="s">
        <v>605</v>
      </c>
      <c r="B76" s="149">
        <f>+B92/1000</f>
        <v>201895.231</v>
      </c>
      <c r="C76" s="149">
        <f>+D92/1000</f>
        <v>342044.65100000001</v>
      </c>
      <c r="D76" s="150">
        <f t="shared" si="0"/>
        <v>0.69416904651898392</v>
      </c>
    </row>
    <row r="77" spans="1:9" ht="13.8" thickBot="1" x14ac:dyDescent="0.3">
      <c r="A77" s="152" t="s">
        <v>606</v>
      </c>
      <c r="B77" s="149">
        <v>235958</v>
      </c>
      <c r="C77" s="149">
        <v>365958</v>
      </c>
      <c r="D77" s="153">
        <f t="shared" si="0"/>
        <v>0.55094550725129043</v>
      </c>
    </row>
    <row r="78" spans="1:9" ht="13.8" thickBot="1" x14ac:dyDescent="0.3">
      <c r="A78" s="154" t="s">
        <v>607</v>
      </c>
      <c r="B78" s="149">
        <v>23595766</v>
      </c>
      <c r="C78" s="149">
        <v>36595766</v>
      </c>
      <c r="D78" s="155">
        <f t="shared" si="0"/>
        <v>0.5509463011287703</v>
      </c>
    </row>
    <row r="79" spans="1:9" ht="20.399999999999999" x14ac:dyDescent="0.25">
      <c r="A79" s="156" t="s">
        <v>608</v>
      </c>
    </row>
    <row r="80" spans="1:9" x14ac:dyDescent="0.25">
      <c r="A80" s="129"/>
    </row>
    <row r="81" spans="1:8" ht="125.4" x14ac:dyDescent="0.25">
      <c r="A81" s="129" t="s">
        <v>609</v>
      </c>
    </row>
    <row r="82" spans="1:8" ht="114" x14ac:dyDescent="0.25">
      <c r="A82" s="129" t="s">
        <v>610</v>
      </c>
    </row>
    <row r="84" spans="1:8" x14ac:dyDescent="0.25">
      <c r="A84" s="136" t="s">
        <v>511</v>
      </c>
    </row>
    <row r="85" spans="1:8" ht="13.8" thickBot="1" x14ac:dyDescent="0.3">
      <c r="A85" s="129"/>
    </row>
    <row r="86" spans="1:8" ht="14.4" x14ac:dyDescent="0.25">
      <c r="A86" s="348"/>
      <c r="B86" s="352">
        <v>44561</v>
      </c>
      <c r="C86" s="346" t="s">
        <v>512</v>
      </c>
      <c r="D86" s="352">
        <v>44926</v>
      </c>
      <c r="E86" s="346" t="s">
        <v>512</v>
      </c>
      <c r="F86" s="346" t="s">
        <v>509</v>
      </c>
      <c r="G86" s="125"/>
      <c r="H86" s="125"/>
    </row>
    <row r="87" spans="1:8" ht="15" thickBot="1" x14ac:dyDescent="0.35">
      <c r="A87" s="349"/>
      <c r="B87" s="353"/>
      <c r="C87" s="347"/>
      <c r="D87" s="353"/>
      <c r="E87" s="347"/>
      <c r="F87" s="347"/>
      <c r="G87" s="157"/>
      <c r="H87" s="125"/>
    </row>
    <row r="88" spans="1:8" ht="15" thickBot="1" x14ac:dyDescent="0.3">
      <c r="A88" s="140" t="s">
        <v>513</v>
      </c>
      <c r="B88" s="158"/>
      <c r="C88" s="158"/>
      <c r="D88" s="158"/>
      <c r="E88" s="158"/>
      <c r="F88" s="158"/>
      <c r="G88" s="125"/>
      <c r="H88" s="125"/>
    </row>
    <row r="89" spans="1:8" ht="15" thickBot="1" x14ac:dyDescent="0.3">
      <c r="A89" s="123" t="s">
        <v>514</v>
      </c>
      <c r="B89" s="159">
        <v>1215585</v>
      </c>
      <c r="C89" s="160">
        <f>+B89/$B$92</f>
        <v>6.0208702998041591E-3</v>
      </c>
      <c r="D89" s="159">
        <v>929188</v>
      </c>
      <c r="E89" s="160">
        <f>+D89/$D$92</f>
        <v>2.7165693054501238E-3</v>
      </c>
      <c r="F89" s="160">
        <f>+(D89-B89)/B89</f>
        <v>-0.23560425638684254</v>
      </c>
      <c r="G89" s="125"/>
      <c r="H89" s="125"/>
    </row>
    <row r="90" spans="1:8" ht="15" thickBot="1" x14ac:dyDescent="0.3">
      <c r="A90" s="123" t="s">
        <v>515</v>
      </c>
      <c r="B90" s="159">
        <v>200651038</v>
      </c>
      <c r="C90" s="160">
        <f>+B90/$B$92</f>
        <v>0.99383743244534584</v>
      </c>
      <c r="D90" s="159">
        <v>341086855</v>
      </c>
      <c r="E90" s="160">
        <f>+D90/$D$92</f>
        <v>0.99719979249141955</v>
      </c>
      <c r="F90" s="160">
        <f t="shared" ref="F90:F92" si="1">+(D90-B90)/B90</f>
        <v>0.69990077499624004</v>
      </c>
      <c r="G90" s="125"/>
      <c r="H90" s="125"/>
    </row>
    <row r="91" spans="1:8" ht="15" thickBot="1" x14ac:dyDescent="0.3">
      <c r="A91" s="123" t="s">
        <v>645</v>
      </c>
      <c r="B91" s="159">
        <v>28608</v>
      </c>
      <c r="C91" s="160">
        <f>+B91/$B$92</f>
        <v>1.416972548499672E-4</v>
      </c>
      <c r="D91" s="159">
        <v>28608</v>
      </c>
      <c r="E91" s="160">
        <f>+D91/$D$92</f>
        <v>8.3638203130386034E-5</v>
      </c>
      <c r="F91" s="160">
        <f t="shared" si="1"/>
        <v>0</v>
      </c>
      <c r="G91" s="125"/>
      <c r="H91" s="125"/>
    </row>
    <row r="92" spans="1:8" ht="15" thickBot="1" x14ac:dyDescent="0.3">
      <c r="A92" s="140" t="s">
        <v>516</v>
      </c>
      <c r="B92" s="161">
        <f>+SUM(B89:B91)</f>
        <v>201895231</v>
      </c>
      <c r="C92" s="162">
        <f>+B92/B99</f>
        <v>0.84360667814486334</v>
      </c>
      <c r="D92" s="161">
        <f>+SUM(D89:D91)</f>
        <v>342044651</v>
      </c>
      <c r="E92" s="162">
        <f>+D92/D99</f>
        <v>0.94561236162956264</v>
      </c>
      <c r="F92" s="162">
        <f t="shared" si="1"/>
        <v>0.69416904651898392</v>
      </c>
      <c r="G92" s="125"/>
      <c r="H92" s="125"/>
    </row>
    <row r="93" spans="1:8" ht="15" thickBot="1" x14ac:dyDescent="0.3">
      <c r="A93" s="140" t="s">
        <v>517</v>
      </c>
      <c r="B93" s="158"/>
      <c r="C93" s="163"/>
      <c r="D93" s="158"/>
      <c r="E93" s="163"/>
      <c r="F93" s="163"/>
      <c r="G93" s="125"/>
      <c r="H93" s="125"/>
    </row>
    <row r="94" spans="1:8" ht="15" thickBot="1" x14ac:dyDescent="0.3">
      <c r="A94" s="123" t="s">
        <v>518</v>
      </c>
      <c r="B94" s="159">
        <v>540191</v>
      </c>
      <c r="C94" s="160">
        <f>+B94/$B$98</f>
        <v>1.4432550587306657E-2</v>
      </c>
      <c r="D94" s="159">
        <v>2630251</v>
      </c>
      <c r="E94" s="160">
        <f>+D94/$D$98</f>
        <v>0.13369874508507029</v>
      </c>
      <c r="F94" s="160">
        <f t="shared" ref="F94:F99" si="2">+(D94-B94)/B94</f>
        <v>3.8691129618968105</v>
      </c>
      <c r="G94" s="125"/>
      <c r="H94" s="125"/>
    </row>
    <row r="95" spans="1:8" ht="15" thickBot="1" x14ac:dyDescent="0.3">
      <c r="A95" s="123" t="s">
        <v>519</v>
      </c>
      <c r="B95" s="159">
        <v>5262249</v>
      </c>
      <c r="C95" s="160">
        <f t="shared" ref="C95:C97" si="3">+B95/$B$98</f>
        <v>0.14059411374033234</v>
      </c>
      <c r="D95" s="159">
        <v>6433945</v>
      </c>
      <c r="E95" s="160">
        <f t="shared" ref="E95:E97" si="4">+D95/$D$98</f>
        <v>0.32704497496488455</v>
      </c>
      <c r="F95" s="160">
        <f t="shared" si="2"/>
        <v>0.22266069127477625</v>
      </c>
      <c r="G95" s="125"/>
      <c r="H95" s="125"/>
    </row>
    <row r="96" spans="1:8" ht="15" thickBot="1" x14ac:dyDescent="0.3">
      <c r="A96" s="123" t="s">
        <v>520</v>
      </c>
      <c r="B96" s="159">
        <v>31513532</v>
      </c>
      <c r="C96" s="160">
        <f t="shared" si="3"/>
        <v>0.84196264797952414</v>
      </c>
      <c r="D96" s="159">
        <v>10531463</v>
      </c>
      <c r="E96" s="160">
        <f t="shared" si="4"/>
        <v>0.53532662358453609</v>
      </c>
      <c r="F96" s="160">
        <f t="shared" si="2"/>
        <v>-0.66581140444682618</v>
      </c>
      <c r="G96" s="125"/>
      <c r="H96" s="125"/>
    </row>
    <row r="97" spans="1:8" ht="15" thickBot="1" x14ac:dyDescent="0.3">
      <c r="A97" s="123" t="s">
        <v>521</v>
      </c>
      <c r="B97" s="159">
        <v>112686</v>
      </c>
      <c r="C97" s="160">
        <f t="shared" si="3"/>
        <v>3.0106876928368631E-3</v>
      </c>
      <c r="D97" s="159">
        <v>77308</v>
      </c>
      <c r="E97" s="160">
        <f t="shared" si="4"/>
        <v>3.9296563655090763E-3</v>
      </c>
      <c r="F97" s="160">
        <f t="shared" si="2"/>
        <v>-0.31395204373214064</v>
      </c>
      <c r="G97" s="125"/>
      <c r="H97" s="125"/>
    </row>
    <row r="98" spans="1:8" ht="15" thickBot="1" x14ac:dyDescent="0.3">
      <c r="A98" s="140" t="s">
        <v>522</v>
      </c>
      <c r="B98" s="161">
        <f>+SUM(B94:B97)</f>
        <v>37428658</v>
      </c>
      <c r="C98" s="162">
        <f>+B98/B99</f>
        <v>0.15639332185513666</v>
      </c>
      <c r="D98" s="161">
        <f>+SUM(D94:D97)</f>
        <v>19672967</v>
      </c>
      <c r="E98" s="162">
        <f>+D98/D99</f>
        <v>5.4387638370437349E-2</v>
      </c>
      <c r="F98" s="162">
        <f t="shared" si="2"/>
        <v>-0.47438759359205451</v>
      </c>
      <c r="G98" s="125"/>
      <c r="H98" s="125"/>
    </row>
    <row r="99" spans="1:8" ht="15" thickBot="1" x14ac:dyDescent="0.3">
      <c r="A99" s="140" t="s">
        <v>523</v>
      </c>
      <c r="B99" s="161">
        <f>+B98+B92</f>
        <v>239323889</v>
      </c>
      <c r="C99" s="163"/>
      <c r="D99" s="161">
        <f>+D98+D92</f>
        <v>361717618</v>
      </c>
      <c r="E99" s="163"/>
      <c r="F99" s="162">
        <f t="shared" si="2"/>
        <v>0.51141459179614113</v>
      </c>
      <c r="G99" s="125"/>
      <c r="H99" s="125"/>
    </row>
    <row r="100" spans="1:8" x14ac:dyDescent="0.25">
      <c r="A100" s="129"/>
    </row>
    <row r="101" spans="1:8" x14ac:dyDescent="0.25">
      <c r="A101" s="129" t="s">
        <v>475</v>
      </c>
    </row>
    <row r="102" spans="1:8" x14ac:dyDescent="0.25">
      <c r="A102" s="129"/>
    </row>
    <row r="103" spans="1:8" ht="34.200000000000003" x14ac:dyDescent="0.25">
      <c r="A103" s="129" t="s">
        <v>611</v>
      </c>
    </row>
    <row r="104" spans="1:8" ht="91.2" x14ac:dyDescent="0.25">
      <c r="A104" s="129" t="s">
        <v>612</v>
      </c>
    </row>
    <row r="105" spans="1:8" ht="22.8" x14ac:dyDescent="0.25">
      <c r="A105" s="129" t="s">
        <v>613</v>
      </c>
    </row>
    <row r="106" spans="1:8" ht="45.6" x14ac:dyDescent="0.25">
      <c r="A106" s="129" t="s">
        <v>614</v>
      </c>
    </row>
    <row r="107" spans="1:8" ht="57" x14ac:dyDescent="0.25">
      <c r="A107" s="129" t="s">
        <v>615</v>
      </c>
    </row>
    <row r="108" spans="1:8" ht="57" x14ac:dyDescent="0.25">
      <c r="A108" s="129" t="s">
        <v>616</v>
      </c>
    </row>
    <row r="110" spans="1:8" x14ac:dyDescent="0.25">
      <c r="A110" s="142"/>
    </row>
    <row r="111" spans="1:8" x14ac:dyDescent="0.25">
      <c r="A111" s="129"/>
    </row>
    <row r="112" spans="1:8" x14ac:dyDescent="0.25">
      <c r="A112" s="136" t="s">
        <v>524</v>
      </c>
    </row>
    <row r="113" spans="1:8" ht="13.8" thickBot="1" x14ac:dyDescent="0.3">
      <c r="A113" s="129"/>
    </row>
    <row r="114" spans="1:8" ht="13.8" thickBot="1" x14ac:dyDescent="0.3">
      <c r="A114" s="137"/>
      <c r="B114" s="126">
        <v>44561</v>
      </c>
      <c r="C114" s="126">
        <v>44926</v>
      </c>
      <c r="D114" s="127" t="s">
        <v>509</v>
      </c>
    </row>
    <row r="115" spans="1:8" ht="13.8" thickBot="1" x14ac:dyDescent="0.3">
      <c r="A115" s="123" t="s">
        <v>525</v>
      </c>
      <c r="B115" s="159">
        <v>235957660</v>
      </c>
      <c r="C115" s="159">
        <v>365957660</v>
      </c>
      <c r="D115" s="164">
        <f>+(C115-B115)/B115</f>
        <v>0.5509463011287703</v>
      </c>
    </row>
    <row r="116" spans="1:8" ht="13.8" thickBot="1" x14ac:dyDescent="0.3">
      <c r="A116" s="123" t="s">
        <v>526</v>
      </c>
      <c r="B116" s="159">
        <v>1120</v>
      </c>
      <c r="C116" s="159">
        <v>1120</v>
      </c>
      <c r="D116" s="164">
        <f>+(C116-B116)/B116</f>
        <v>0</v>
      </c>
    </row>
    <row r="117" spans="1:8" ht="13.8" thickBot="1" x14ac:dyDescent="0.3">
      <c r="A117" s="123" t="s">
        <v>527</v>
      </c>
      <c r="B117" s="159" t="e">
        <f>+'[1]GFI BS'!$H$88+'[1]GFI BS'!$H$91</f>
        <v>#REF!</v>
      </c>
      <c r="C117" s="159" t="e">
        <f>+'[1]GFI BS'!$I$88+'[1]GFI BS'!$I$91</f>
        <v>#REF!</v>
      </c>
      <c r="D117" s="164" t="e">
        <f>+(C117-B117)/B117</f>
        <v>#REF!</v>
      </c>
    </row>
    <row r="118" spans="1:8" ht="13.8" thickBot="1" x14ac:dyDescent="0.3">
      <c r="A118" s="140" t="s">
        <v>528</v>
      </c>
      <c r="B118" s="161" t="e">
        <f>+SUM(B115:B117)</f>
        <v>#REF!</v>
      </c>
      <c r="C118" s="161" t="e">
        <f>+SUM(C115:C117)</f>
        <v>#REF!</v>
      </c>
      <c r="D118" s="165" t="e">
        <f>+(C118-B118)/B118</f>
        <v>#REF!</v>
      </c>
    </row>
    <row r="119" spans="1:8" x14ac:dyDescent="0.25">
      <c r="A119" s="129"/>
    </row>
    <row r="120" spans="1:8" ht="45.6" x14ac:dyDescent="0.25">
      <c r="A120" s="129" t="s">
        <v>617</v>
      </c>
    </row>
    <row r="121" spans="1:8" x14ac:dyDescent="0.25">
      <c r="A121" s="129"/>
    </row>
    <row r="122" spans="1:8" x14ac:dyDescent="0.25">
      <c r="A122" s="129"/>
    </row>
    <row r="123" spans="1:8" x14ac:dyDescent="0.25">
      <c r="A123" s="136" t="s">
        <v>529</v>
      </c>
    </row>
    <row r="124" spans="1:8" ht="13.8" thickBot="1" x14ac:dyDescent="0.3">
      <c r="A124" s="129"/>
    </row>
    <row r="125" spans="1:8" ht="14.4" x14ac:dyDescent="0.25">
      <c r="A125" s="350"/>
      <c r="B125" s="352">
        <v>44561</v>
      </c>
      <c r="C125" s="346" t="s">
        <v>512</v>
      </c>
      <c r="D125" s="352">
        <v>44926</v>
      </c>
      <c r="E125" s="346" t="s">
        <v>512</v>
      </c>
      <c r="F125" s="346" t="s">
        <v>509</v>
      </c>
      <c r="G125" s="125"/>
      <c r="H125" s="125"/>
    </row>
    <row r="126" spans="1:8" ht="15" thickBot="1" x14ac:dyDescent="0.35">
      <c r="A126" s="351"/>
      <c r="B126" s="353"/>
      <c r="C126" s="347"/>
      <c r="D126" s="353"/>
      <c r="E126" s="347"/>
      <c r="F126" s="347"/>
      <c r="G126" s="157"/>
      <c r="H126" s="125"/>
    </row>
    <row r="127" spans="1:8" ht="15" thickBot="1" x14ac:dyDescent="0.3">
      <c r="A127" s="123" t="s">
        <v>530</v>
      </c>
      <c r="B127" s="159">
        <v>930441</v>
      </c>
      <c r="C127" s="164">
        <f>+B127/$B$129</f>
        <v>0.9123804294000265</v>
      </c>
      <c r="D127" s="159">
        <v>1307899</v>
      </c>
      <c r="E127" s="164">
        <f>+D127/D129</f>
        <v>0.96609112833827615</v>
      </c>
      <c r="F127" s="164">
        <f>+(D127-B127)/B127</f>
        <v>0.40567644804990322</v>
      </c>
      <c r="G127" s="125"/>
      <c r="H127" s="125"/>
    </row>
    <row r="128" spans="1:8" ht="15" thickBot="1" x14ac:dyDescent="0.3">
      <c r="A128" s="123" t="s">
        <v>531</v>
      </c>
      <c r="B128" s="159">
        <v>89354</v>
      </c>
      <c r="C128" s="164">
        <f>+B128/$B$129</f>
        <v>8.7619570599973523E-2</v>
      </c>
      <c r="D128" s="159">
        <v>45906</v>
      </c>
      <c r="E128" s="164">
        <f>+D128/D129</f>
        <v>3.3908871661723808E-2</v>
      </c>
      <c r="F128" s="164">
        <f t="shared" ref="F128:F135" si="5">+(D128-B128)/B128</f>
        <v>-0.48624571927389931</v>
      </c>
      <c r="G128" s="125"/>
      <c r="H128" s="125"/>
    </row>
    <row r="129" spans="1:8" ht="15" thickBot="1" x14ac:dyDescent="0.3">
      <c r="A129" s="140" t="s">
        <v>532</v>
      </c>
      <c r="B129" s="161">
        <v>1019795</v>
      </c>
      <c r="C129" s="165">
        <f>+B129/B135</f>
        <v>7.1527507644811653E-2</v>
      </c>
      <c r="D129" s="161">
        <v>1353805</v>
      </c>
      <c r="E129" s="165">
        <f>+D129/D135</f>
        <v>9.2781072566620104E-2</v>
      </c>
      <c r="F129" s="165">
        <f t="shared" si="5"/>
        <v>0.32752661074039391</v>
      </c>
      <c r="G129" s="125"/>
      <c r="H129" s="125"/>
    </row>
    <row r="130" spans="1:8" ht="15" thickBot="1" x14ac:dyDescent="0.3">
      <c r="A130" s="123" t="s">
        <v>533</v>
      </c>
      <c r="B130" s="159">
        <v>11563660</v>
      </c>
      <c r="C130" s="164">
        <f>+B130/$B$134</f>
        <v>0.87354742220013359</v>
      </c>
      <c r="D130" s="159">
        <v>11563660</v>
      </c>
      <c r="E130" s="164">
        <f>+D130/$D$134</f>
        <v>0.87354742220013359</v>
      </c>
      <c r="F130" s="164">
        <f t="shared" si="5"/>
        <v>0</v>
      </c>
      <c r="G130" s="125"/>
      <c r="H130" s="125"/>
    </row>
    <row r="131" spans="1:8" ht="15" thickBot="1" x14ac:dyDescent="0.3">
      <c r="A131" s="123" t="s">
        <v>534</v>
      </c>
      <c r="B131" s="159">
        <v>1371866</v>
      </c>
      <c r="C131" s="164">
        <f t="shared" ref="C131:C133" si="6">+B131/$B$134</f>
        <v>0.10363414419863681</v>
      </c>
      <c r="D131" s="159">
        <v>1371866</v>
      </c>
      <c r="E131" s="164">
        <f>+D131/$D$134</f>
        <v>0.10363414419863681</v>
      </c>
      <c r="F131" s="164">
        <f t="shared" si="5"/>
        <v>0</v>
      </c>
      <c r="G131" s="125"/>
      <c r="H131" s="125"/>
    </row>
    <row r="132" spans="1:8" ht="15" thickBot="1" x14ac:dyDescent="0.3">
      <c r="A132" s="123" t="s">
        <v>535</v>
      </c>
      <c r="B132" s="159">
        <v>283770</v>
      </c>
      <c r="C132" s="164">
        <f t="shared" si="6"/>
        <v>2.1436686308463921E-2</v>
      </c>
      <c r="D132" s="159">
        <v>283770</v>
      </c>
      <c r="E132" s="164">
        <f>+D132/$D$134</f>
        <v>2.1436686308463921E-2</v>
      </c>
      <c r="F132" s="164">
        <f t="shared" si="5"/>
        <v>0</v>
      </c>
      <c r="G132" s="125"/>
      <c r="H132" s="125"/>
    </row>
    <row r="133" spans="1:8" ht="15" thickBot="1" x14ac:dyDescent="0.3">
      <c r="A133" s="123" t="s">
        <v>476</v>
      </c>
      <c r="B133" s="159">
        <v>18291</v>
      </c>
      <c r="C133" s="164">
        <f t="shared" si="6"/>
        <v>1.3817472927656678E-3</v>
      </c>
      <c r="D133" s="159">
        <v>18291</v>
      </c>
      <c r="E133" s="164">
        <f>+D133/$D$134</f>
        <v>1.3817472927656678E-3</v>
      </c>
      <c r="F133" s="164">
        <f t="shared" si="5"/>
        <v>0</v>
      </c>
      <c r="G133" s="125"/>
      <c r="H133" s="125"/>
    </row>
    <row r="134" spans="1:8" ht="15" thickBot="1" x14ac:dyDescent="0.3">
      <c r="A134" s="140" t="s">
        <v>536</v>
      </c>
      <c r="B134" s="161">
        <f>+SUM(B130:B133)</f>
        <v>13237587</v>
      </c>
      <c r="C134" s="165">
        <f>+B134/B135</f>
        <v>0.92847249235518836</v>
      </c>
      <c r="D134" s="161">
        <f>+SUM(D130:D133)</f>
        <v>13237587</v>
      </c>
      <c r="E134" s="165">
        <f>+D134/D135</f>
        <v>0.90721892743337995</v>
      </c>
      <c r="F134" s="165">
        <f t="shared" si="5"/>
        <v>0</v>
      </c>
      <c r="G134" s="125"/>
      <c r="H134" s="125"/>
    </row>
    <row r="135" spans="1:8" ht="15" thickBot="1" x14ac:dyDescent="0.3">
      <c r="A135" s="140" t="s">
        <v>537</v>
      </c>
      <c r="B135" s="161">
        <f>+B134+B129</f>
        <v>14257382</v>
      </c>
      <c r="C135" s="158"/>
      <c r="D135" s="161">
        <f>+D134+D129</f>
        <v>14591392</v>
      </c>
      <c r="E135" s="158"/>
      <c r="F135" s="165">
        <f t="shared" si="5"/>
        <v>2.3427162153612773E-2</v>
      </c>
      <c r="G135" s="125"/>
      <c r="H135" s="125"/>
    </row>
    <row r="136" spans="1:8" x14ac:dyDescent="0.25">
      <c r="A136" s="129"/>
    </row>
    <row r="137" spans="1:8" x14ac:dyDescent="0.25">
      <c r="A137" s="129"/>
    </row>
    <row r="138" spans="1:8" x14ac:dyDescent="0.25">
      <c r="A138" s="129" t="s">
        <v>475</v>
      </c>
    </row>
    <row r="139" spans="1:8" x14ac:dyDescent="0.25">
      <c r="A139" s="129"/>
    </row>
    <row r="140" spans="1:8" ht="45.6" x14ac:dyDescent="0.25">
      <c r="A140" s="129" t="s">
        <v>618</v>
      </c>
    </row>
    <row r="141" spans="1:8" ht="22.8" x14ac:dyDescent="0.25">
      <c r="A141" s="129" t="s">
        <v>619</v>
      </c>
    </row>
    <row r="142" spans="1:8" ht="57" x14ac:dyDescent="0.25">
      <c r="A142" s="129" t="s">
        <v>620</v>
      </c>
    </row>
    <row r="143" spans="1:8" ht="34.200000000000003" x14ac:dyDescent="0.25">
      <c r="A143" s="129" t="s">
        <v>621</v>
      </c>
    </row>
    <row r="144" spans="1:8" x14ac:dyDescent="0.25">
      <c r="A144" s="129"/>
    </row>
    <row r="146" spans="1:4" x14ac:dyDescent="0.25">
      <c r="A146" s="142"/>
    </row>
    <row r="147" spans="1:4" x14ac:dyDescent="0.25">
      <c r="A147" s="129"/>
    </row>
    <row r="148" spans="1:4" x14ac:dyDescent="0.25">
      <c r="A148" s="129"/>
    </row>
    <row r="149" spans="1:4" x14ac:dyDescent="0.25">
      <c r="A149" s="136" t="s">
        <v>477</v>
      </c>
    </row>
    <row r="150" spans="1:4" ht="13.8" thickBot="1" x14ac:dyDescent="0.3">
      <c r="A150" s="129"/>
    </row>
    <row r="151" spans="1:4" x14ac:dyDescent="0.25">
      <c r="A151" s="348" t="s">
        <v>478</v>
      </c>
      <c r="B151" s="346">
        <v>2021</v>
      </c>
      <c r="C151" s="346">
        <v>2022</v>
      </c>
      <c r="D151" s="124" t="s">
        <v>509</v>
      </c>
    </row>
    <row r="152" spans="1:4" ht="15" thickBot="1" x14ac:dyDescent="0.3">
      <c r="A152" s="349"/>
      <c r="B152" s="347"/>
      <c r="C152" s="347"/>
      <c r="D152" s="128"/>
    </row>
    <row r="153" spans="1:4" ht="13.8" thickBot="1" x14ac:dyDescent="0.3">
      <c r="A153" s="123" t="s">
        <v>479</v>
      </c>
      <c r="B153" s="159">
        <v>31145916</v>
      </c>
      <c r="C153" s="159">
        <v>49455156</v>
      </c>
      <c r="D153" s="164">
        <v>0.59</v>
      </c>
    </row>
    <row r="154" spans="1:4" ht="13.8" thickBot="1" x14ac:dyDescent="0.3">
      <c r="A154" s="123" t="s">
        <v>481</v>
      </c>
      <c r="B154" s="159">
        <v>21026</v>
      </c>
      <c r="C154" s="159">
        <v>56525</v>
      </c>
      <c r="D154" s="164">
        <v>1.69</v>
      </c>
    </row>
    <row r="155" spans="1:4" ht="13.8" thickBot="1" x14ac:dyDescent="0.3">
      <c r="A155" s="123" t="s">
        <v>480</v>
      </c>
      <c r="B155" s="159">
        <v>2743339</v>
      </c>
      <c r="C155" s="159">
        <v>235914</v>
      </c>
      <c r="D155" s="164">
        <v>-0.91</v>
      </c>
    </row>
    <row r="156" spans="1:4" ht="13.8" thickBot="1" x14ac:dyDescent="0.3">
      <c r="A156" s="140" t="s">
        <v>482</v>
      </c>
      <c r="B156" s="161">
        <v>33910281</v>
      </c>
      <c r="C156" s="161">
        <v>49747595</v>
      </c>
      <c r="D156" s="165">
        <v>3.24</v>
      </c>
    </row>
    <row r="157" spans="1:4" x14ac:dyDescent="0.25">
      <c r="A157" s="129"/>
    </row>
    <row r="158" spans="1:4" x14ac:dyDescent="0.25">
      <c r="A158" s="129" t="s">
        <v>475</v>
      </c>
    </row>
    <row r="159" spans="1:4" x14ac:dyDescent="0.25">
      <c r="A159" s="129"/>
    </row>
    <row r="160" spans="1:4" ht="114" x14ac:dyDescent="0.25">
      <c r="A160" s="129" t="s">
        <v>622</v>
      </c>
    </row>
    <row r="161" spans="1:8" ht="45.6" x14ac:dyDescent="0.25">
      <c r="A161" s="129" t="s">
        <v>623</v>
      </c>
    </row>
    <row r="162" spans="1:8" x14ac:dyDescent="0.25">
      <c r="A162" s="129"/>
    </row>
    <row r="163" spans="1:8" x14ac:dyDescent="0.25">
      <c r="A163" s="136" t="s">
        <v>483</v>
      </c>
    </row>
    <row r="164" spans="1:8" ht="13.8" thickBot="1" x14ac:dyDescent="0.3">
      <c r="A164" s="129"/>
    </row>
    <row r="165" spans="1:8" ht="14.4" x14ac:dyDescent="0.25">
      <c r="A165" s="346" t="s">
        <v>484</v>
      </c>
      <c r="B165" s="346">
        <v>2021</v>
      </c>
      <c r="C165" s="346" t="s">
        <v>512</v>
      </c>
      <c r="D165" s="346">
        <v>2022</v>
      </c>
      <c r="E165" s="346" t="s">
        <v>512</v>
      </c>
      <c r="F165" s="346" t="s">
        <v>509</v>
      </c>
      <c r="G165" s="125"/>
      <c r="H165" s="125"/>
    </row>
    <row r="166" spans="1:8" ht="15" thickBot="1" x14ac:dyDescent="0.35">
      <c r="A166" s="347"/>
      <c r="B166" s="347"/>
      <c r="C166" s="347"/>
      <c r="D166" s="347"/>
      <c r="E166" s="347"/>
      <c r="F166" s="347"/>
      <c r="G166" s="157"/>
      <c r="H166" s="125"/>
    </row>
    <row r="167" spans="1:8" ht="15" thickBot="1" x14ac:dyDescent="0.3">
      <c r="A167" s="123" t="s">
        <v>485</v>
      </c>
      <c r="B167" s="159">
        <v>16816938</v>
      </c>
      <c r="C167" s="164">
        <f>+B167/$B$172</f>
        <v>0.39085256141964902</v>
      </c>
      <c r="D167" s="159">
        <v>26574038</v>
      </c>
      <c r="E167" s="164">
        <f>+D167/$D$172</f>
        <v>0.43174560066175555</v>
      </c>
      <c r="F167" s="164">
        <f>+(D167-B167)/B167</f>
        <v>0.58019480121767708</v>
      </c>
      <c r="G167" s="125"/>
      <c r="H167" s="125"/>
    </row>
    <row r="168" spans="1:8" ht="15" thickBot="1" x14ac:dyDescent="0.3">
      <c r="A168" s="123" t="s">
        <v>486</v>
      </c>
      <c r="B168" s="159">
        <v>12505998</v>
      </c>
      <c r="C168" s="164">
        <f t="shared" ref="C168:C171" si="7">+B168/$B$172</f>
        <v>0.29065941441949827</v>
      </c>
      <c r="D168" s="159">
        <v>17271595</v>
      </c>
      <c r="E168" s="164">
        <f t="shared" ref="E168:E171" si="8">+D168/$D$172</f>
        <v>0.28060978755511579</v>
      </c>
      <c r="F168" s="164">
        <f t="shared" ref="F168:F172" si="9">+(D168-B168)/B168</f>
        <v>0.38106490981367502</v>
      </c>
      <c r="G168" s="125"/>
      <c r="H168" s="125"/>
    </row>
    <row r="169" spans="1:8" ht="15" thickBot="1" x14ac:dyDescent="0.3">
      <c r="A169" s="123" t="s">
        <v>487</v>
      </c>
      <c r="B169" s="159">
        <v>5824138</v>
      </c>
      <c r="C169" s="164">
        <f t="shared" si="7"/>
        <v>0.13536229100455219</v>
      </c>
      <c r="D169" s="159">
        <v>10065386</v>
      </c>
      <c r="E169" s="164">
        <f t="shared" si="8"/>
        <v>0.16353126779085755</v>
      </c>
      <c r="F169" s="164">
        <f t="shared" si="9"/>
        <v>0.72821900854684418</v>
      </c>
      <c r="G169" s="125"/>
      <c r="H169" s="125"/>
    </row>
    <row r="170" spans="1:8" ht="15" thickBot="1" x14ac:dyDescent="0.3">
      <c r="A170" s="123" t="s">
        <v>488</v>
      </c>
      <c r="B170" s="159">
        <v>4197547</v>
      </c>
      <c r="C170" s="164">
        <f t="shared" si="7"/>
        <v>9.7557712148868214E-2</v>
      </c>
      <c r="D170" s="159">
        <v>6849769</v>
      </c>
      <c r="E170" s="164">
        <f t="shared" si="8"/>
        <v>0.11128747657014988</v>
      </c>
      <c r="F170" s="164">
        <f t="shared" si="9"/>
        <v>0.63185045932779316</v>
      </c>
      <c r="G170" s="125"/>
      <c r="H170" s="125"/>
    </row>
    <row r="171" spans="1:8" ht="15" thickBot="1" x14ac:dyDescent="0.3">
      <c r="A171" s="123" t="s">
        <v>489</v>
      </c>
      <c r="B171" s="159">
        <v>3681675</v>
      </c>
      <c r="C171" s="164">
        <f t="shared" si="7"/>
        <v>8.5568021007432299E-2</v>
      </c>
      <c r="D171" s="159">
        <v>789435</v>
      </c>
      <c r="E171" s="164">
        <f t="shared" si="8"/>
        <v>1.2825867422121282E-2</v>
      </c>
      <c r="F171" s="164">
        <f t="shared" si="9"/>
        <v>-0.78557721689176796</v>
      </c>
      <c r="G171" s="125"/>
      <c r="H171" s="125"/>
    </row>
    <row r="172" spans="1:8" ht="15" thickBot="1" x14ac:dyDescent="0.3">
      <c r="A172" s="140" t="s">
        <v>490</v>
      </c>
      <c r="B172" s="161">
        <f>+SUM(B167:B171)</f>
        <v>43026296</v>
      </c>
      <c r="C172" s="158"/>
      <c r="D172" s="161">
        <f>+SUM(D167:D171)</f>
        <v>61550223</v>
      </c>
      <c r="E172" s="158"/>
      <c r="F172" s="165">
        <f t="shared" si="9"/>
        <v>0.43052571850479532</v>
      </c>
      <c r="G172" s="125"/>
      <c r="H172" s="125"/>
    </row>
    <row r="173" spans="1:8" x14ac:dyDescent="0.25">
      <c r="A173" s="129"/>
    </row>
    <row r="174" spans="1:8" x14ac:dyDescent="0.25">
      <c r="A174" s="129" t="s">
        <v>475</v>
      </c>
    </row>
    <row r="175" spans="1:8" x14ac:dyDescent="0.25">
      <c r="A175" s="129"/>
    </row>
    <row r="176" spans="1:8" ht="57" x14ac:dyDescent="0.25">
      <c r="A176" s="129" t="s">
        <v>624</v>
      </c>
    </row>
    <row r="177" spans="1:1" ht="34.200000000000003" x14ac:dyDescent="0.25">
      <c r="A177" s="129" t="s">
        <v>625</v>
      </c>
    </row>
    <row r="178" spans="1:1" ht="34.200000000000003" x14ac:dyDescent="0.25">
      <c r="A178" s="129" t="s">
        <v>626</v>
      </c>
    </row>
    <row r="179" spans="1:1" ht="22.8" x14ac:dyDescent="0.25">
      <c r="A179" s="129" t="s">
        <v>627</v>
      </c>
    </row>
    <row r="180" spans="1:1" ht="57" x14ac:dyDescent="0.25">
      <c r="A180" s="129" t="s">
        <v>628</v>
      </c>
    </row>
    <row r="181" spans="1:1" ht="22.8" x14ac:dyDescent="0.25">
      <c r="A181" s="129" t="s">
        <v>629</v>
      </c>
    </row>
    <row r="183" spans="1:1" x14ac:dyDescent="0.25">
      <c r="A183" s="134" t="s">
        <v>630</v>
      </c>
    </row>
    <row r="184" spans="1:1" x14ac:dyDescent="0.25">
      <c r="A184" s="134"/>
    </row>
    <row r="185" spans="1:1" ht="34.200000000000003" x14ac:dyDescent="0.25">
      <c r="A185" s="129" t="s">
        <v>631</v>
      </c>
    </row>
    <row r="186" spans="1:1" x14ac:dyDescent="0.25">
      <c r="A186" s="129"/>
    </row>
    <row r="187" spans="1:1" x14ac:dyDescent="0.25">
      <c r="A187" s="166" t="s">
        <v>491</v>
      </c>
    </row>
    <row r="188" spans="1:1" x14ac:dyDescent="0.25">
      <c r="A188" s="129"/>
    </row>
    <row r="189" spans="1:1" ht="57" x14ac:dyDescent="0.25">
      <c r="A189" s="129" t="s">
        <v>632</v>
      </c>
    </row>
    <row r="190" spans="1:1" x14ac:dyDescent="0.25">
      <c r="A190" s="129"/>
    </row>
    <row r="191" spans="1:1" ht="22.8" x14ac:dyDescent="0.25">
      <c r="A191" s="144" t="s">
        <v>538</v>
      </c>
    </row>
    <row r="192" spans="1:1" x14ac:dyDescent="0.25">
      <c r="A192" s="129"/>
    </row>
    <row r="193" spans="1:1" x14ac:dyDescent="0.25">
      <c r="A193" s="129"/>
    </row>
    <row r="194" spans="1:1" ht="22.8" x14ac:dyDescent="0.25">
      <c r="A194" s="129" t="s">
        <v>633</v>
      </c>
    </row>
    <row r="195" spans="1:1" x14ac:dyDescent="0.25">
      <c r="A195" s="129"/>
    </row>
    <row r="196" spans="1:1" ht="22.8" x14ac:dyDescent="0.25">
      <c r="A196" s="144" t="s">
        <v>634</v>
      </c>
    </row>
    <row r="197" spans="1:1" x14ac:dyDescent="0.25">
      <c r="A197" s="129"/>
    </row>
    <row r="198" spans="1:1" ht="22.8" x14ac:dyDescent="0.25">
      <c r="A198" s="129" t="s">
        <v>492</v>
      </c>
    </row>
    <row r="199" spans="1:1" x14ac:dyDescent="0.25">
      <c r="A199" s="129"/>
    </row>
    <row r="200" spans="1:1" ht="22.8" x14ac:dyDescent="0.25">
      <c r="A200" s="129" t="s">
        <v>493</v>
      </c>
    </row>
    <row r="201" spans="1:1" x14ac:dyDescent="0.25">
      <c r="A201" s="129"/>
    </row>
    <row r="202" spans="1:1" ht="34.200000000000003" x14ac:dyDescent="0.25">
      <c r="A202" s="129" t="s">
        <v>539</v>
      </c>
    </row>
    <row r="203" spans="1:1" x14ac:dyDescent="0.25">
      <c r="A203" s="129"/>
    </row>
    <row r="204" spans="1:1" x14ac:dyDescent="0.25">
      <c r="A204" s="167" t="s">
        <v>453</v>
      </c>
    </row>
    <row r="205" spans="1:1" x14ac:dyDescent="0.25">
      <c r="A205" s="143" t="s">
        <v>458</v>
      </c>
    </row>
    <row r="206" spans="1:1" x14ac:dyDescent="0.25">
      <c r="A206" s="143">
        <v>48594515409</v>
      </c>
    </row>
    <row r="207" spans="1:1" x14ac:dyDescent="0.25">
      <c r="A207" s="168"/>
    </row>
    <row r="208" spans="1:1" x14ac:dyDescent="0.25">
      <c r="A208" s="144" t="s">
        <v>494</v>
      </c>
    </row>
    <row r="209" spans="1:1" x14ac:dyDescent="0.25">
      <c r="A209" s="129"/>
    </row>
    <row r="210" spans="1:1" ht="22.8" x14ac:dyDescent="0.25">
      <c r="A210" s="129" t="s">
        <v>540</v>
      </c>
    </row>
    <row r="211" spans="1:1" x14ac:dyDescent="0.25">
      <c r="A211" s="129"/>
    </row>
    <row r="212" spans="1:1" x14ac:dyDescent="0.25">
      <c r="A212" s="144" t="s">
        <v>495</v>
      </c>
    </row>
    <row r="213" spans="1:1" x14ac:dyDescent="0.25">
      <c r="A213" s="129"/>
    </row>
    <row r="214" spans="1:1" ht="45.6" x14ac:dyDescent="0.25">
      <c r="A214" s="129" t="s">
        <v>541</v>
      </c>
    </row>
    <row r="215" spans="1:1" x14ac:dyDescent="0.25">
      <c r="A215" s="129"/>
    </row>
    <row r="216" spans="1:1" ht="34.200000000000003" x14ac:dyDescent="0.25">
      <c r="A216" s="144" t="s">
        <v>562</v>
      </c>
    </row>
    <row r="217" spans="1:1" x14ac:dyDescent="0.25">
      <c r="A217" s="129"/>
    </row>
    <row r="218" spans="1:1" x14ac:dyDescent="0.25">
      <c r="A218" s="129"/>
    </row>
    <row r="219" spans="1:1" x14ac:dyDescent="0.25">
      <c r="A219" s="129" t="s">
        <v>542</v>
      </c>
    </row>
    <row r="220" spans="1:1" x14ac:dyDescent="0.25">
      <c r="A220" s="129"/>
    </row>
    <row r="221" spans="1:1" ht="22.8" x14ac:dyDescent="0.25">
      <c r="A221" s="144" t="s">
        <v>543</v>
      </c>
    </row>
    <row r="222" spans="1:1" x14ac:dyDescent="0.25">
      <c r="A222" s="129"/>
    </row>
    <row r="223" spans="1:1" ht="34.200000000000003" x14ac:dyDescent="0.25">
      <c r="A223" s="129" t="s">
        <v>544</v>
      </c>
    </row>
    <row r="224" spans="1:1" x14ac:dyDescent="0.25">
      <c r="A224" s="129"/>
    </row>
    <row r="225" spans="1:1" x14ac:dyDescent="0.25">
      <c r="A225" s="144" t="s">
        <v>496</v>
      </c>
    </row>
    <row r="227" spans="1:1" x14ac:dyDescent="0.25">
      <c r="A227" s="142"/>
    </row>
    <row r="228" spans="1:1" x14ac:dyDescent="0.25">
      <c r="A228" s="129"/>
    </row>
    <row r="229" spans="1:1" x14ac:dyDescent="0.25">
      <c r="A229" s="129" t="s">
        <v>545</v>
      </c>
    </row>
    <row r="230" spans="1:1" x14ac:dyDescent="0.25">
      <c r="A230" s="129"/>
    </row>
    <row r="231" spans="1:1" x14ac:dyDescent="0.25">
      <c r="A231" s="144" t="s">
        <v>635</v>
      </c>
    </row>
    <row r="232" spans="1:1" ht="11.4" customHeight="1" x14ac:dyDescent="0.25">
      <c r="A232" s="144" t="s">
        <v>636</v>
      </c>
    </row>
    <row r="233" spans="1:1" ht="11.4" customHeight="1" x14ac:dyDescent="0.25">
      <c r="A233" s="144" t="s">
        <v>644</v>
      </c>
    </row>
    <row r="234" spans="1:1" x14ac:dyDescent="0.25">
      <c r="A234" s="129"/>
    </row>
    <row r="235" spans="1:1" ht="57" x14ac:dyDescent="0.25">
      <c r="A235" s="129" t="s">
        <v>546</v>
      </c>
    </row>
    <row r="236" spans="1:1" x14ac:dyDescent="0.25">
      <c r="A236" s="129"/>
    </row>
    <row r="237" spans="1:1" ht="45.6" x14ac:dyDescent="0.25">
      <c r="A237" s="144" t="s">
        <v>563</v>
      </c>
    </row>
    <row r="238" spans="1:1" x14ac:dyDescent="0.25">
      <c r="A238" s="129"/>
    </row>
    <row r="239" spans="1:1" x14ac:dyDescent="0.25">
      <c r="A239" s="129"/>
    </row>
    <row r="240" spans="1:1" ht="22.8" x14ac:dyDescent="0.25">
      <c r="A240" s="129" t="s">
        <v>547</v>
      </c>
    </row>
    <row r="241" spans="1:2" x14ac:dyDescent="0.25">
      <c r="A241" s="129"/>
    </row>
    <row r="242" spans="1:2" ht="57" x14ac:dyDescent="0.25">
      <c r="A242" s="144" t="s">
        <v>637</v>
      </c>
    </row>
    <row r="243" spans="1:2" x14ac:dyDescent="0.25">
      <c r="A243" s="167"/>
    </row>
    <row r="244" spans="1:2" ht="79.8" x14ac:dyDescent="0.25">
      <c r="A244" s="129" t="s">
        <v>548</v>
      </c>
    </row>
    <row r="245" spans="1:2" x14ac:dyDescent="0.25">
      <c r="A245" s="129"/>
    </row>
    <row r="246" spans="1:2" ht="22.8" x14ac:dyDescent="0.25">
      <c r="A246" s="144" t="s">
        <v>638</v>
      </c>
    </row>
    <row r="247" spans="1:2" ht="13.8" thickBot="1" x14ac:dyDescent="0.3">
      <c r="A247" s="144"/>
    </row>
    <row r="248" spans="1:2" ht="13.8" thickBot="1" x14ac:dyDescent="0.3">
      <c r="A248" s="169" t="s">
        <v>549</v>
      </c>
      <c r="B248" s="170">
        <v>2320108</v>
      </c>
    </row>
    <row r="249" spans="1:2" ht="13.8" thickBot="1" x14ac:dyDescent="0.3">
      <c r="A249" s="171" t="s">
        <v>550</v>
      </c>
      <c r="B249" s="172">
        <v>21988</v>
      </c>
    </row>
    <row r="250" spans="1:2" ht="13.8" thickBot="1" x14ac:dyDescent="0.3">
      <c r="A250" s="173" t="s">
        <v>497</v>
      </c>
      <c r="B250" s="174">
        <v>2342096</v>
      </c>
    </row>
    <row r="251" spans="1:2" ht="13.8" thickBot="1" x14ac:dyDescent="0.3">
      <c r="A251" s="171" t="s">
        <v>525</v>
      </c>
      <c r="B251" s="172">
        <v>100000</v>
      </c>
    </row>
    <row r="252" spans="1:2" ht="13.8" thickBot="1" x14ac:dyDescent="0.3">
      <c r="A252" s="171" t="s">
        <v>639</v>
      </c>
      <c r="B252" s="172">
        <v>1999817</v>
      </c>
    </row>
    <row r="253" spans="1:2" ht="13.8" thickBot="1" x14ac:dyDescent="0.3">
      <c r="A253" s="171" t="s">
        <v>640</v>
      </c>
      <c r="B253" s="172">
        <v>-16100</v>
      </c>
    </row>
    <row r="254" spans="1:2" ht="13.8" thickBot="1" x14ac:dyDescent="0.3">
      <c r="A254" s="171" t="s">
        <v>641</v>
      </c>
      <c r="B254" s="172">
        <v>250242</v>
      </c>
    </row>
    <row r="255" spans="1:2" ht="13.8" thickBot="1" x14ac:dyDescent="0.3">
      <c r="A255" s="171" t="s">
        <v>476</v>
      </c>
      <c r="B255" s="172">
        <v>8137</v>
      </c>
    </row>
    <row r="256" spans="1:2" ht="13.8" thickBot="1" x14ac:dyDescent="0.3">
      <c r="A256" s="173" t="s">
        <v>498</v>
      </c>
      <c r="B256" s="174">
        <v>2342096</v>
      </c>
    </row>
    <row r="257" spans="1:1" x14ac:dyDescent="0.25">
      <c r="A257" s="129"/>
    </row>
    <row r="258" spans="1:1" ht="22.8" x14ac:dyDescent="0.25">
      <c r="A258" s="129" t="s">
        <v>642</v>
      </c>
    </row>
    <row r="259" spans="1:1" x14ac:dyDescent="0.25">
      <c r="A259" s="129"/>
    </row>
    <row r="260" spans="1:1" ht="22.8" x14ac:dyDescent="0.25">
      <c r="A260" s="129" t="s">
        <v>551</v>
      </c>
    </row>
    <row r="261" spans="1:1" x14ac:dyDescent="0.25">
      <c r="A261" s="129"/>
    </row>
    <row r="262" spans="1:1" ht="57" x14ac:dyDescent="0.25">
      <c r="A262" s="144" t="s">
        <v>643</v>
      </c>
    </row>
    <row r="264" spans="1:1" x14ac:dyDescent="0.25">
      <c r="A264" s="167"/>
    </row>
    <row r="265" spans="1:1" x14ac:dyDescent="0.25">
      <c r="A265" s="144"/>
    </row>
    <row r="266" spans="1:1" ht="22.8" x14ac:dyDescent="0.25">
      <c r="A266" s="129" t="s">
        <v>552</v>
      </c>
    </row>
    <row r="267" spans="1:1" x14ac:dyDescent="0.25">
      <c r="A267" s="129"/>
    </row>
    <row r="268" spans="1:1" x14ac:dyDescent="0.25">
      <c r="A268" s="144" t="s">
        <v>499</v>
      </c>
    </row>
    <row r="269" spans="1:1" x14ac:dyDescent="0.25">
      <c r="A269" s="129"/>
    </row>
    <row r="270" spans="1:1" ht="22.8" x14ac:dyDescent="0.25">
      <c r="A270" s="129" t="s">
        <v>553</v>
      </c>
    </row>
    <row r="271" spans="1:1" x14ac:dyDescent="0.25">
      <c r="A271" s="129"/>
    </row>
    <row r="272" spans="1:1" x14ac:dyDescent="0.25">
      <c r="A272" s="144" t="s">
        <v>500</v>
      </c>
    </row>
    <row r="273" spans="1:1" x14ac:dyDescent="0.25">
      <c r="A273" s="129"/>
    </row>
    <row r="274" spans="1:1" ht="34.200000000000003" x14ac:dyDescent="0.25">
      <c r="A274" s="129" t="s">
        <v>554</v>
      </c>
    </row>
    <row r="275" spans="1:1" x14ac:dyDescent="0.25">
      <c r="A275" s="129"/>
    </row>
    <row r="276" spans="1:1" x14ac:dyDescent="0.25">
      <c r="A276" s="144" t="s">
        <v>501</v>
      </c>
    </row>
    <row r="277" spans="1:1" x14ac:dyDescent="0.25">
      <c r="A277" s="129"/>
    </row>
    <row r="278" spans="1:1" ht="34.200000000000003" x14ac:dyDescent="0.25">
      <c r="A278" s="129" t="s">
        <v>555</v>
      </c>
    </row>
    <row r="279" spans="1:1" x14ac:dyDescent="0.25">
      <c r="A279" s="129"/>
    </row>
    <row r="280" spans="1:1" x14ac:dyDescent="0.25">
      <c r="A280" s="144" t="s">
        <v>500</v>
      </c>
    </row>
    <row r="281" spans="1:1" x14ac:dyDescent="0.25">
      <c r="A281" s="129"/>
    </row>
    <row r="282" spans="1:1" ht="22.8" x14ac:dyDescent="0.25">
      <c r="A282" s="129" t="s">
        <v>556</v>
      </c>
    </row>
    <row r="283" spans="1:1" x14ac:dyDescent="0.25">
      <c r="A283" s="129"/>
    </row>
    <row r="284" spans="1:1" x14ac:dyDescent="0.25">
      <c r="A284" s="144" t="s">
        <v>502</v>
      </c>
    </row>
    <row r="285" spans="1:1" x14ac:dyDescent="0.25">
      <c r="A285" s="129"/>
    </row>
    <row r="286" spans="1:1" ht="45.6" x14ac:dyDescent="0.25">
      <c r="A286" s="129" t="s">
        <v>557</v>
      </c>
    </row>
    <row r="287" spans="1:1" x14ac:dyDescent="0.25">
      <c r="A287" s="129"/>
    </row>
    <row r="288" spans="1:1" x14ac:dyDescent="0.25">
      <c r="A288" s="144" t="s">
        <v>500</v>
      </c>
    </row>
    <row r="289" spans="1:1" x14ac:dyDescent="0.25">
      <c r="A289" s="129"/>
    </row>
    <row r="290" spans="1:1" ht="22.8" x14ac:dyDescent="0.25">
      <c r="A290" s="129" t="s">
        <v>558</v>
      </c>
    </row>
    <row r="291" spans="1:1" x14ac:dyDescent="0.25">
      <c r="A291" s="129"/>
    </row>
    <row r="292" spans="1:1" x14ac:dyDescent="0.25">
      <c r="A292" s="144" t="s">
        <v>561</v>
      </c>
    </row>
  </sheetData>
  <mergeCells count="21">
    <mergeCell ref="F86:F87"/>
    <mergeCell ref="A125:A126"/>
    <mergeCell ref="B125:B126"/>
    <mergeCell ref="C125:C126"/>
    <mergeCell ref="D125:D126"/>
    <mergeCell ref="E125:E126"/>
    <mergeCell ref="F125:F126"/>
    <mergeCell ref="A86:A87"/>
    <mergeCell ref="B86:B87"/>
    <mergeCell ref="C86:C87"/>
    <mergeCell ref="D86:D87"/>
    <mergeCell ref="E86:E87"/>
    <mergeCell ref="D165:D166"/>
    <mergeCell ref="E165:E166"/>
    <mergeCell ref="F165:F166"/>
    <mergeCell ref="A151:A152"/>
    <mergeCell ref="B151:B152"/>
    <mergeCell ref="C151:C152"/>
    <mergeCell ref="A165:A166"/>
    <mergeCell ref="B165:B166"/>
    <mergeCell ref="C165:C166"/>
  </mergeCells>
  <hyperlinks>
    <hyperlink ref="A187" r:id="rId1" display="http://www.heliosfaros.hr/" xr:uid="{923E6FBA-3888-4A92-A8A6-5BE934CB271A}"/>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Jurić</cp:lastModifiedBy>
  <cp:lastPrinted>2018-04-25T06:49:36Z</cp:lastPrinted>
  <dcterms:created xsi:type="dcterms:W3CDTF">2008-10-17T11:51:54Z</dcterms:created>
  <dcterms:modified xsi:type="dcterms:W3CDTF">2023-02-21T16:14:00Z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