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1 2024/Grupa HR/"/>
    </mc:Choice>
  </mc:AlternateContent>
  <xr:revisionPtr revIDLastSave="1635" documentId="11_1F4384F264CF6574AF87F91808117C917C4BCF5F" xr6:coauthVersionLast="47" xr6:coauthVersionMax="47" xr10:uidLastSave="{1E147199-EA32-42D6-A3E5-38A2F95515AF}"/>
  <bookViews>
    <workbookView xWindow="-108" yWindow="-108" windowWidth="30936" windowHeight="1689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<sst xmlns="http://schemas.openxmlformats.org/spreadsheetml/2006/main" count="541" uniqueCount="472">
  <si>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</si>
  <si>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</si>
  <si>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</si>
  <si>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</si>
  <si>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</si>
  <si>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</si>
  <si>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</si>
  <si>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</si>
  <si>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</si>
  <si>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</si>
  <si>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</si>
  <si>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</si>
  <si>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</si>
  <si>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</si>
  <si>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</si>
  <si>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</si>
  <si>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</si>
  <si>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</si>
  <si>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</si>
  <si>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</si>
  <si>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</si>
  <si>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</si>
  <si>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</si>
  <si>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</si>
  <si>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</si>
  <si>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</si>
  <si>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</si>
  <si>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</si>
  <si>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</si>
  <si>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</si>
  <si>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</si>
  <si>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</si>
  <si>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</si>
  <si>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</si>
  <si>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</si>
  <si>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</si>
  <si>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</si>
  <si>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</si>
  <si>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</si>
  <si>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</si>
  <si>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</si>
  <si>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</si>
  <si>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</si>
  <si>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</si>
  <si>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</si>
  <si>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</si>
  <si>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</si>
  <si>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</si>
  <si>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</si>
  <si>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</si>
  <si>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</si>
  <si>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</si>
  <si>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</si>
  <si>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</si>
  <si>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</si>
  <si>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</si>
  <si>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</si>
  <si>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</si>
  <si>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</si>
  <si>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</si>
  <si>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</si>
  <si>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</si>
  <si>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</si>
  <si>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</si>
  <si>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</si>
  <si>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</si>
  <si>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</si>
  <si>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</si>
  <si>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</si>
  <si>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</si>
  <si>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</si>
  <si>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</si>
  <si>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</si>
  <si>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</si>
  <si>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</si>
  <si>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</si>
  <si>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</si>
  <si>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</si>
  <si>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</si>
  <si>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</si>
  <si>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</si>
  <si>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</si>
  <si>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</si>
  <si>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</si>
  <si>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</si>
  <si>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</si>
  <si>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</si>
  <si>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</si>
  <si>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</si>
  <si>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</si>
  <si>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</si>
  <si>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</si>
  <si>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</si>
  <si>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</si>
  <si>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</si>
  <si>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</si>
  <si>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</si>
  <si>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</si>
  <si>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</si>
  <si>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</si>
  <si>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</si>
  <si>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</si>
  <si>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</si>
  <si>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</si>
  <si>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</si>
  <si>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</si>
  <si>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</si>
  <si>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</si>
  <si>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</si>
  <si>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</si>
  <si>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</si>
  <si>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</si>
  <si>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</si>
  <si>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</si>
  <si>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</si>
  <si>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</si>
  <si>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</si>
  <si>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</si>
  <si>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</si>
  <si>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</si>
  <si>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</si>
  <si>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</si>
  <si>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</si>
  <si>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</si>
  <si>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</si>
  <si>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</si>
  <si>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</si>
  <si>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</si>
  <si>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</si>
  <si>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</si>
  <si>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</si>
  <si>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</si>
  <si>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</si>
  <si>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</si>
  <si>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</si>
  <si>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</si>
  <si>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</si>
  <si>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</si>
  <si>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</si>
  <si>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</si>
  <si>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</si>
  <si>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</si>
  <si>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</si>
  <si>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</si>
  <si>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</si>
  <si>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</si>
  <si>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</si>
  <si>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</si>
  <si>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</si>
  <si>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</si>
  <si>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</si>
  <si>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</si>
  <si>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</si>
  <si>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</si>
  <si>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</si>
  <si>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</si>
  <si>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</si>
  <si>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</si>
  <si>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</si>
  <si>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</si>
  <si>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</si>
  <si>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</si>
  <si>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</si>
  <si>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</si>
  <si>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</si>
  <si>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</si>
  <si>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</si>
  <si>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</si>
  <si>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</si>
  <si>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</si>
  <si>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</si>
  <si>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</si>
  <si>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</si>
  <si>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</si>
  <si>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</si>
  <si>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</si>
  <si>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</si>
  <si>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</si>
  <si>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</si>
  <si>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</si>
  <si>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</si>
  <si>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</si>
  <si>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</si>
  <si>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</si>
  <si>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</si>
  <si>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</si>
  <si>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</si>
  <si>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</si>
  <si>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</si>
  <si>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</si>
  <si>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</si>
  <si>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</si>
  <si>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</si>
  <si>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</si>
  <si>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</si>
  <si>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</si>
  <si>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</si>
  <si>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</si>
  <si>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</si>
  <si>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</si>
  <si>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</si>
  <si>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</si>
  <si>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</si>
  <si>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</si>
  <si>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</si>
  <si>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</si>
  <si>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</si>
  <si>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</si>
  <si>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</si>
  <si>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</si>
  <si>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</si>
  <si>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</si>
  <si>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</si>
  <si>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</si>
  <si>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</si>
  <si>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</si>
  <si>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</si>
  <si>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</si>
  <si>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</si>
  <si>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</si>
  <si>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</si>
  <si>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</si>
  <si>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</si>
  <si>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</si>
  <si>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</si>
  <si>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</si>
  <si>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</si>
  <si>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</si>
  <si>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</si>
  <si>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</si>
  <si>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</si>
  <si>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</si>
  <si>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</si>
  <si>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</si>
  <si>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</si>
  <si>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</si>
  <si>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</si>
  <si>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</si>
  <si>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</si>
  <si>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</si>
  <si>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</si>
  <si>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</si>
  <si>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</si>
  <si>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</si>
  <si>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</si>
  <si>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</si>
  <si>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</si>
  <si>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</si>
  <si>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</si>
  <si>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</si>
  <si>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</si>
  <si>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</si>
  <si>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</si>
  <si>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</si>
  <si>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</si>
  <si>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</si>
  <si>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</si>
  <si>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</si>
  <si>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</si>
  <si>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</si>
  <si>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</si>
  <si>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</si>
  <si>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</si>
  <si>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</si>
  <si>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</si>
  <si>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</si>
  <si>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</si>
  <si>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</si>
  <si>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</si>
  <si>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</si>
  <si>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</si>
  <si>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</si>
  <si>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</si>
  <si>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</si>
  <si>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</si>
  <si>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</si>
  <si>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</si>
  <si>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</si>
  <si>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</si>
  <si>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</si>
  <si>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</si>
  <si>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</si>
  <si>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</si>
  <si>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</si>
  <si>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</si>
  <si>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</si>
  <si>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</si>
  <si>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</si>
  <si>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</si>
  <si>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</si>
  <si>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</si>
  <si>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</si>
  <si>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</si>
  <si>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</si>
  <si>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</si>
  <si>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</si>
  <si>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</si>
  <si>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</si>
  <si>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</si>
  <si>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</si>
  <si>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</si>
  <si>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</si>
  <si>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</si>
  <si>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</si>
  <si>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</si>
  <si>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</si>
  <si>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</si>
  <si>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</si>
  <si>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</si>
  <si>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</si>
  <si>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</si>
  <si>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</si>
  <si>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</si>
  <si>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</si>
  <si>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</si>
  <si>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</si>
  <si>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</si>
  <si>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</si>
  <si>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</si>
  <si>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</si>
  <si>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</si>
  <si>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</si>
  <si>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</si>
  <si>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</si>
  <si>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</si>
  <si>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</si>
  <si>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</si>
  <si>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</si>
  <si>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</si>
  <si>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</si>
  <si>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</si>
  <si>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</si>
  <si>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</si>
  <si>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</si>
  <si>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</si>
  <si>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</si>
  <si>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</si>
  <si>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</si>
  <si>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</si>
  <si>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</si>
  <si>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</si>
  <si>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</si>
  <si>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</si>
  <si>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</si>
  <si>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</si>
  <si>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</si>
  <si>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</si>
  <si>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</si>
  <si>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</si>
  <si>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</si>
  <si>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</si>
  <si>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</si>
  <si>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</si>
  <si>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</si>
  <si>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</si>
  <si>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</si>
  <si>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</si>
  <si>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</si>
  <si>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</si>
  <si>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</si>
  <si>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</si>
  <si>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</si>
  <si>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</si>
  <si>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</si>
  <si>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</si>
  <si>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</si>
  <si>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</si>
  <si>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</si>
  <si>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</si>
  <si>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</si>
  <si>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</si>
  <si>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</si>
  <si>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</si>
  <si>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</si>
  <si>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</si>
  <si>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</si>
  <si>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</si>
  <si>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</si>
  <si>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</si>
  <si>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</si>
  <si>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</si>
  <si>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</si>
  <si>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</si>
  <si>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</si>
  <si>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</si>
  <si>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</si>
  <si>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</si>
  <si>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</si>
  <si>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</si>
  <si>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</si>
  <si>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</si>
  <si>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</si>
  <si>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</si>
  <si>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</si>
  <si>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</si>
  <si>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</si>
  <si>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</si>
  <si>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</si>
  <si>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</si>
  <si>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</si>
  <si>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</si>
  <si>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</si>
  <si>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</si>
  <si>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</si>
  <si>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</si>
  <si>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</si>
  <si>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</si>
  <si>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</si>
  <si>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</si>
  <si>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</si>
  <si>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</si>
  <si>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</si>
  <si>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</si>
  <si>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</si>
  <si>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</si>
  <si>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</si>
  <si>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</si>
  <si>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</si>
  <si>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</si>
  <si>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</si>
  <si>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</si>
  <si>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</si>
  <si>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</si>
  <si>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</si>
  <si>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</si>
  <si>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</si>
  <si>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</si>
  <si>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</si>
  <si>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</si>
  <si>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</si>
  <si>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</si>
  <si>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</si>
  <si>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</si>
  <si>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</si>
  <si>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</si>
  <si>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</si>
  <si>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</si>
  <si>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</si>
  <si>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</si>
  <si>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</si>
  <si>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</si>
  <si>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</si>
  <si>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</si>
  <si>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</si>
  <si>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</si>
  <si>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</si>
  <si>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</si>
  <si>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</si>
  <si>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</si>
  <si>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u razdoblju 01.01.2023 do31.03.2023</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</si>
  <si>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</si>
  <si>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</si>
  <si>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</si>
  <si>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</si>
  <si>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</si>
  <si>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</si>
  <si>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</si>
  <si>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</si>
  <si>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</si>
  <si>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</si>
  <si>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</si>
  <si>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</si>
  <si>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</si>
  <si>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</si>
  <si>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</si>
  <si>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</si>
  <si>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</si>
  <si>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</si>
  <si>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</si>
  <si>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u razdoblju 01.01.2024. do 31.03.2024.</t>
  </si>
  <si>
    <t>Obveznik:GRANOLIO d.d.</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</si>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</sst>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N11" sqref="N1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45292</v>
      </c>
      <c r="F4" s="177"/>
      <c r="G4" s="86" t="s">
        <v>0</v>
      </c>
      <c r="H4" s="176">
        <v>45382</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451</v>
      </c>
      <c r="D11" s="160"/>
      <c r="E11" s="96"/>
      <c r="F11" s="126" t="s">
        <v>331</v>
      </c>
      <c r="G11" s="163"/>
      <c r="H11" s="142" t="s">
        <v>452</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453</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454</v>
      </c>
      <c r="D15" s="160"/>
      <c r="E15" s="164"/>
      <c r="F15" s="155"/>
      <c r="G15" s="101" t="s">
        <v>332</v>
      </c>
      <c r="H15" s="142" t="s">
        <v>455</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456</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448</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457</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458</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459</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460</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477</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336</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448</v>
      </c>
      <c r="B37" s="149"/>
      <c r="C37" s="149"/>
      <c r="D37" s="149"/>
      <c r="E37" s="148" t="s">
        <v>457</v>
      </c>
      <c r="F37" s="149"/>
      <c r="G37" s="149"/>
      <c r="H37" s="149"/>
      <c r="I37" s="150"/>
      <c r="J37" s="76">
        <v>1244272</v>
      </c>
    </row>
    <row r="38" spans="1:10" x14ac:dyDescent="0.3">
      <c r="A38" s="98"/>
      <c r="B38" s="77"/>
      <c r="C38" s="105"/>
      <c r="D38" s="151"/>
      <c r="E38" s="151"/>
      <c r="F38" s="151"/>
      <c r="G38" s="151"/>
      <c r="H38" s="151"/>
      <c r="I38" s="151"/>
      <c r="J38" s="100"/>
    </row>
    <row r="39" spans="1:10" x14ac:dyDescent="0.3">
      <c r="A39" s="148" t="s">
        <v>466</v>
      </c>
      <c r="B39" s="149"/>
      <c r="C39" s="149"/>
      <c r="D39" s="150"/>
      <c r="E39" s="148" t="s">
        <v>467</v>
      </c>
      <c r="F39" s="149"/>
      <c r="G39" s="149"/>
      <c r="H39" s="149"/>
      <c r="I39" s="150"/>
      <c r="J39" s="44">
        <v>2095777</v>
      </c>
    </row>
    <row r="40" spans="1:10" x14ac:dyDescent="0.3">
      <c r="A40" s="98"/>
      <c r="B40" s="77"/>
      <c r="C40" s="105"/>
      <c r="D40" s="113"/>
      <c r="E40" s="151"/>
      <c r="F40" s="151"/>
      <c r="G40" s="151"/>
      <c r="H40" s="151"/>
      <c r="I40" s="99"/>
      <c r="J40" s="100"/>
    </row>
    <row r="41" spans="1:10" x14ac:dyDescent="0.3">
      <c r="A41" s="148" t="s">
        <v>468</v>
      </c>
      <c r="B41" s="149"/>
      <c r="C41" s="149"/>
      <c r="D41" s="150"/>
      <c r="E41" s="148" t="s">
        <v>467</v>
      </c>
      <c r="F41" s="149"/>
      <c r="G41" s="149"/>
      <c r="H41" s="149"/>
      <c r="I41" s="150"/>
      <c r="J41" s="44">
        <v>1623982</v>
      </c>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341</v>
      </c>
      <c r="D50" s="143"/>
      <c r="E50" s="144" t="s">
        <v>342</v>
      </c>
      <c r="F50" s="145"/>
      <c r="G50" s="133"/>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461</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462</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463</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464</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465</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9" zoomScale="110" zoomScaleNormal="100" zoomScaleSheetLayoutView="110" workbookViewId="0">
      <selection activeCell="A4" sqref="A4:I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v>45382</v>
      </c>
      <c r="B2" s="192"/>
      <c r="C2" s="192"/>
      <c r="D2" s="192"/>
      <c r="E2" s="192"/>
      <c r="F2" s="192"/>
      <c r="G2" s="192"/>
      <c r="H2" s="192"/>
      <c r="I2" s="192"/>
    </row>
    <row r="3" spans="1:9" x14ac:dyDescent="0.25">
      <c r="A3" s="193" t="s">
        <v>448</v>
      </c>
      <c r="B3" s="193"/>
      <c r="C3" s="193"/>
      <c r="D3" s="193"/>
      <c r="E3" s="193"/>
      <c r="F3" s="193"/>
      <c r="G3" s="193"/>
      <c r="H3" s="193"/>
      <c r="I3" s="193"/>
    </row>
    <row r="4" spans="1:9" x14ac:dyDescent="0.25">
      <c r="A4" s="194" t="s">
        <v>470</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35628447</v>
      </c>
      <c r="I9" s="120">
        <f>I10+I17+I27+I38+I43</f>
        <v>35958875</v>
      </c>
    </row>
    <row r="10" spans="1:9" ht="12.75" customHeight="1" x14ac:dyDescent="0.25">
      <c r="A10" s="186" t="s">
        <v>5</v>
      </c>
      <c r="B10" s="186"/>
      <c r="C10" s="186"/>
      <c r="D10" s="186"/>
      <c r="E10" s="186"/>
      <c r="F10" s="186"/>
      <c r="G10" s="12">
        <v>3</v>
      </c>
      <c r="H10" s="120">
        <f>H11+H12+H13+H14+H15+H16</f>
        <v>500821</v>
      </c>
      <c r="I10" s="120">
        <f>I11+I12+I13+I14+I15+I16</f>
        <v>452151</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500821</v>
      </c>
      <c r="I12" s="18">
        <v>452151</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34879049</v>
      </c>
      <c r="I17" s="120">
        <f>I18+I19+I20+I21+I22+I23+I24+I25+I26</f>
        <v>35258147</v>
      </c>
    </row>
    <row r="18" spans="1:9" ht="12.75" customHeight="1" x14ac:dyDescent="0.25">
      <c r="A18" s="182" t="s">
        <v>13</v>
      </c>
      <c r="B18" s="182"/>
      <c r="C18" s="182"/>
      <c r="D18" s="182"/>
      <c r="E18" s="182"/>
      <c r="F18" s="182"/>
      <c r="G18" s="11">
        <v>11</v>
      </c>
      <c r="H18" s="18">
        <v>1908361</v>
      </c>
      <c r="I18" s="18">
        <v>1908361</v>
      </c>
    </row>
    <row r="19" spans="1:9" ht="12.75" customHeight="1" x14ac:dyDescent="0.25">
      <c r="A19" s="182" t="s">
        <v>14</v>
      </c>
      <c r="B19" s="182"/>
      <c r="C19" s="182"/>
      <c r="D19" s="182"/>
      <c r="E19" s="182"/>
      <c r="F19" s="182"/>
      <c r="G19" s="11">
        <v>12</v>
      </c>
      <c r="H19" s="18">
        <v>17696376</v>
      </c>
      <c r="I19" s="18">
        <v>17599350</v>
      </c>
    </row>
    <row r="20" spans="1:9" ht="12.75" customHeight="1" x14ac:dyDescent="0.25">
      <c r="A20" s="182" t="s">
        <v>15</v>
      </c>
      <c r="B20" s="182"/>
      <c r="C20" s="182"/>
      <c r="D20" s="182"/>
      <c r="E20" s="182"/>
      <c r="F20" s="182"/>
      <c r="G20" s="11">
        <v>13</v>
      </c>
      <c r="H20" s="18">
        <v>10818028</v>
      </c>
      <c r="I20" s="18">
        <v>10718474</v>
      </c>
    </row>
    <row r="21" spans="1:9" ht="12.75" customHeight="1" x14ac:dyDescent="0.25">
      <c r="A21" s="182" t="s">
        <v>16</v>
      </c>
      <c r="B21" s="182"/>
      <c r="C21" s="182"/>
      <c r="D21" s="182"/>
      <c r="E21" s="182"/>
      <c r="F21" s="182"/>
      <c r="G21" s="11">
        <v>14</v>
      </c>
      <c r="H21" s="18">
        <v>213971</v>
      </c>
      <c r="I21" s="18">
        <v>188829</v>
      </c>
    </row>
    <row r="22" spans="1:9" ht="12.75" customHeight="1" x14ac:dyDescent="0.25">
      <c r="A22" s="182" t="s">
        <v>17</v>
      </c>
      <c r="B22" s="182"/>
      <c r="C22" s="182"/>
      <c r="D22" s="182"/>
      <c r="E22" s="182"/>
      <c r="F22" s="182"/>
      <c r="G22" s="11">
        <v>15</v>
      </c>
      <c r="H22" s="18">
        <v>998430</v>
      </c>
      <c r="I22" s="18">
        <v>986647</v>
      </c>
    </row>
    <row r="23" spans="1:9" ht="12.75" customHeight="1" x14ac:dyDescent="0.25">
      <c r="A23" s="182" t="s">
        <v>18</v>
      </c>
      <c r="B23" s="182"/>
      <c r="C23" s="182"/>
      <c r="D23" s="182"/>
      <c r="E23" s="182"/>
      <c r="F23" s="182"/>
      <c r="G23" s="11">
        <v>16</v>
      </c>
      <c r="H23" s="18">
        <v>185800</v>
      </c>
      <c r="I23" s="18">
        <v>185800</v>
      </c>
    </row>
    <row r="24" spans="1:9" ht="12.75" customHeight="1" x14ac:dyDescent="0.25">
      <c r="A24" s="182" t="s">
        <v>19</v>
      </c>
      <c r="B24" s="182"/>
      <c r="C24" s="182"/>
      <c r="D24" s="182"/>
      <c r="E24" s="182"/>
      <c r="F24" s="182"/>
      <c r="G24" s="11">
        <v>17</v>
      </c>
      <c r="H24" s="18">
        <v>2378733</v>
      </c>
      <c r="I24" s="18">
        <v>2991343</v>
      </c>
    </row>
    <row r="25" spans="1:9" ht="12.75" customHeight="1" x14ac:dyDescent="0.25">
      <c r="A25" s="182" t="s">
        <v>20</v>
      </c>
      <c r="B25" s="182"/>
      <c r="C25" s="182"/>
      <c r="D25" s="182"/>
      <c r="E25" s="182"/>
      <c r="F25" s="182"/>
      <c r="G25" s="11">
        <v>18</v>
      </c>
      <c r="H25" s="18">
        <v>9498</v>
      </c>
      <c r="I25" s="18">
        <v>9491</v>
      </c>
    </row>
    <row r="26" spans="1:9" ht="12.75" customHeight="1" x14ac:dyDescent="0.25">
      <c r="A26" s="182" t="s">
        <v>21</v>
      </c>
      <c r="B26" s="182"/>
      <c r="C26" s="182"/>
      <c r="D26" s="182"/>
      <c r="E26" s="182"/>
      <c r="F26" s="182"/>
      <c r="G26" s="11">
        <v>19</v>
      </c>
      <c r="H26" s="18">
        <v>669852</v>
      </c>
      <c r="I26" s="18">
        <v>669852</v>
      </c>
    </row>
    <row r="27" spans="1:9" ht="12.75" customHeight="1" x14ac:dyDescent="0.25">
      <c r="A27" s="186" t="s">
        <v>22</v>
      </c>
      <c r="B27" s="186"/>
      <c r="C27" s="186"/>
      <c r="D27" s="186"/>
      <c r="E27" s="186"/>
      <c r="F27" s="186"/>
      <c r="G27" s="12">
        <v>20</v>
      </c>
      <c r="H27" s="120">
        <f>SUM(H28:H37)</f>
        <v>248577</v>
      </c>
      <c r="I27" s="120">
        <f>SUM(I28:I37)</f>
        <v>248577</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224800</v>
      </c>
      <c r="I34" s="18">
        <v>224800</v>
      </c>
    </row>
    <row r="35" spans="1:9" ht="12.75" customHeight="1" x14ac:dyDescent="0.25">
      <c r="A35" s="182" t="s">
        <v>30</v>
      </c>
      <c r="B35" s="182"/>
      <c r="C35" s="182"/>
      <c r="D35" s="182"/>
      <c r="E35" s="182"/>
      <c r="F35" s="182"/>
      <c r="G35" s="11">
        <v>28</v>
      </c>
      <c r="H35" s="18">
        <v>23671</v>
      </c>
      <c r="I35" s="18">
        <v>23671</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106</v>
      </c>
      <c r="I37" s="18">
        <v>106</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30211673</v>
      </c>
      <c r="I44" s="120">
        <f>I45+I53+I60+I70</f>
        <v>34985483</v>
      </c>
    </row>
    <row r="45" spans="1:9" ht="12.75" customHeight="1" x14ac:dyDescent="0.25">
      <c r="A45" s="186" t="s">
        <v>39</v>
      </c>
      <c r="B45" s="186"/>
      <c r="C45" s="186"/>
      <c r="D45" s="186"/>
      <c r="E45" s="186"/>
      <c r="F45" s="186"/>
      <c r="G45" s="12">
        <v>38</v>
      </c>
      <c r="H45" s="120">
        <f>SUM(H46:H52)</f>
        <v>7928620</v>
      </c>
      <c r="I45" s="120">
        <f>SUM(I46:I52)</f>
        <v>9638047</v>
      </c>
    </row>
    <row r="46" spans="1:9" ht="12.75" customHeight="1" x14ac:dyDescent="0.25">
      <c r="A46" s="182" t="s">
        <v>40</v>
      </c>
      <c r="B46" s="182"/>
      <c r="C46" s="182"/>
      <c r="D46" s="182"/>
      <c r="E46" s="182"/>
      <c r="F46" s="182"/>
      <c r="G46" s="11">
        <v>39</v>
      </c>
      <c r="H46" s="18">
        <v>3917446</v>
      </c>
      <c r="I46" s="18">
        <v>5152831</v>
      </c>
    </row>
    <row r="47" spans="1:9" ht="12.75" customHeight="1" x14ac:dyDescent="0.25">
      <c r="A47" s="182" t="s">
        <v>41</v>
      </c>
      <c r="B47" s="182"/>
      <c r="C47" s="182"/>
      <c r="D47" s="182"/>
      <c r="E47" s="182"/>
      <c r="F47" s="182"/>
      <c r="G47" s="11">
        <v>40</v>
      </c>
      <c r="H47" s="18">
        <v>639919</v>
      </c>
      <c r="I47" s="18">
        <v>779145</v>
      </c>
    </row>
    <row r="48" spans="1:9" ht="12.75" customHeight="1" x14ac:dyDescent="0.25">
      <c r="A48" s="182" t="s">
        <v>42</v>
      </c>
      <c r="B48" s="182"/>
      <c r="C48" s="182"/>
      <c r="D48" s="182"/>
      <c r="E48" s="182"/>
      <c r="F48" s="182"/>
      <c r="G48" s="11">
        <v>41</v>
      </c>
      <c r="H48" s="18">
        <v>1969940</v>
      </c>
      <c r="I48" s="18">
        <v>2282080</v>
      </c>
    </row>
    <row r="49" spans="1:9" ht="12.75" customHeight="1" x14ac:dyDescent="0.25">
      <c r="A49" s="182" t="s">
        <v>43</v>
      </c>
      <c r="B49" s="182"/>
      <c r="C49" s="182"/>
      <c r="D49" s="182"/>
      <c r="E49" s="182"/>
      <c r="F49" s="182"/>
      <c r="G49" s="11">
        <v>42</v>
      </c>
      <c r="H49" s="18">
        <v>1401315</v>
      </c>
      <c r="I49" s="18">
        <v>1423991</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14466908</v>
      </c>
      <c r="I53" s="120">
        <f>SUM(I54:I59)</f>
        <v>16345420</v>
      </c>
    </row>
    <row r="54" spans="1:9" ht="12.75" customHeight="1" x14ac:dyDescent="0.25">
      <c r="A54" s="182" t="s">
        <v>48</v>
      </c>
      <c r="B54" s="182"/>
      <c r="C54" s="182"/>
      <c r="D54" s="182"/>
      <c r="E54" s="182"/>
      <c r="F54" s="182"/>
      <c r="G54" s="11">
        <v>47</v>
      </c>
      <c r="H54" s="18">
        <v>633263</v>
      </c>
      <c r="I54" s="18">
        <v>633306</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12967257</v>
      </c>
      <c r="I56" s="18">
        <v>12905428</v>
      </c>
    </row>
    <row r="57" spans="1:9" ht="12.75" customHeight="1" x14ac:dyDescent="0.25">
      <c r="A57" s="182" t="s">
        <v>51</v>
      </c>
      <c r="B57" s="182"/>
      <c r="C57" s="182"/>
      <c r="D57" s="182"/>
      <c r="E57" s="182"/>
      <c r="F57" s="182"/>
      <c r="G57" s="11">
        <v>50</v>
      </c>
      <c r="H57" s="18">
        <v>0</v>
      </c>
      <c r="I57" s="18">
        <v>69</v>
      </c>
    </row>
    <row r="58" spans="1:9" ht="12.75" customHeight="1" x14ac:dyDescent="0.25">
      <c r="A58" s="182" t="s">
        <v>52</v>
      </c>
      <c r="B58" s="182"/>
      <c r="C58" s="182"/>
      <c r="D58" s="182"/>
      <c r="E58" s="182"/>
      <c r="F58" s="182"/>
      <c r="G58" s="11">
        <v>51</v>
      </c>
      <c r="H58" s="18">
        <v>416179</v>
      </c>
      <c r="I58" s="18">
        <v>1471414</v>
      </c>
    </row>
    <row r="59" spans="1:9" ht="12.75" customHeight="1" x14ac:dyDescent="0.25">
      <c r="A59" s="182" t="s">
        <v>53</v>
      </c>
      <c r="B59" s="182"/>
      <c r="C59" s="182"/>
      <c r="D59" s="182"/>
      <c r="E59" s="182"/>
      <c r="F59" s="182"/>
      <c r="G59" s="11">
        <v>52</v>
      </c>
      <c r="H59" s="18">
        <v>450209</v>
      </c>
      <c r="I59" s="18">
        <v>1335203</v>
      </c>
    </row>
    <row r="60" spans="1:9" ht="12.75" customHeight="1" x14ac:dyDescent="0.25">
      <c r="A60" s="186" t="s">
        <v>54</v>
      </c>
      <c r="B60" s="186"/>
      <c r="C60" s="186"/>
      <c r="D60" s="186"/>
      <c r="E60" s="186"/>
      <c r="F60" s="186"/>
      <c r="G60" s="12">
        <v>53</v>
      </c>
      <c r="H60" s="120">
        <f>SUM(H61:H69)</f>
        <v>5274737</v>
      </c>
      <c r="I60" s="120">
        <f>SUM(I61:I69)</f>
        <v>8037141</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1121479</v>
      </c>
      <c r="I63" s="18">
        <v>1259225</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19859</v>
      </c>
      <c r="I67" s="18">
        <v>19859</v>
      </c>
    </row>
    <row r="68" spans="1:9" ht="12.75" customHeight="1" x14ac:dyDescent="0.25">
      <c r="A68" s="182" t="s">
        <v>30</v>
      </c>
      <c r="B68" s="182"/>
      <c r="C68" s="182"/>
      <c r="D68" s="182"/>
      <c r="E68" s="182"/>
      <c r="F68" s="182"/>
      <c r="G68" s="11">
        <v>61</v>
      </c>
      <c r="H68" s="18">
        <v>4133399</v>
      </c>
      <c r="I68" s="18">
        <v>6758057</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2541408</v>
      </c>
      <c r="I70" s="18">
        <v>964875</v>
      </c>
    </row>
    <row r="71" spans="1:9" ht="12.75" customHeight="1" x14ac:dyDescent="0.25">
      <c r="A71" s="183" t="s">
        <v>58</v>
      </c>
      <c r="B71" s="183"/>
      <c r="C71" s="183"/>
      <c r="D71" s="183"/>
      <c r="E71" s="183"/>
      <c r="F71" s="183"/>
      <c r="G71" s="11">
        <v>64</v>
      </c>
      <c r="H71" s="18">
        <v>84642</v>
      </c>
      <c r="I71" s="18">
        <v>210964</v>
      </c>
    </row>
    <row r="72" spans="1:9" ht="12.75" customHeight="1" x14ac:dyDescent="0.25">
      <c r="A72" s="184" t="s">
        <v>304</v>
      </c>
      <c r="B72" s="184"/>
      <c r="C72" s="184"/>
      <c r="D72" s="184"/>
      <c r="E72" s="184"/>
      <c r="F72" s="184"/>
      <c r="G72" s="12">
        <v>65</v>
      </c>
      <c r="H72" s="120">
        <f>H8+H9+H44+H71</f>
        <v>65924762</v>
      </c>
      <c r="I72" s="120">
        <f>I8+I9+I44+I71</f>
        <v>71155322</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23354058</v>
      </c>
      <c r="I75" s="121">
        <f>I76+I77+I78+I84+I85+I91+I94+I97</f>
        <v>22982712</v>
      </c>
    </row>
    <row r="76" spans="1:9" ht="12.75" customHeight="1" x14ac:dyDescent="0.25">
      <c r="A76" s="182" t="s">
        <v>61</v>
      </c>
      <c r="B76" s="182"/>
      <c r="C76" s="182"/>
      <c r="D76" s="182"/>
      <c r="E76" s="182"/>
      <c r="F76" s="182"/>
      <c r="G76" s="11">
        <v>68</v>
      </c>
      <c r="H76" s="18">
        <v>2523910</v>
      </c>
      <c r="I76" s="18">
        <v>2523910</v>
      </c>
    </row>
    <row r="77" spans="1:9" ht="12.75" customHeight="1" x14ac:dyDescent="0.25">
      <c r="A77" s="182" t="s">
        <v>62</v>
      </c>
      <c r="B77" s="182"/>
      <c r="C77" s="182"/>
      <c r="D77" s="182"/>
      <c r="E77" s="182"/>
      <c r="F77" s="182"/>
      <c r="G77" s="11">
        <v>69</v>
      </c>
      <c r="H77" s="18">
        <v>11174708</v>
      </c>
      <c r="I77" s="18">
        <v>11174708</v>
      </c>
    </row>
    <row r="78" spans="1:9" ht="12.75" customHeight="1" x14ac:dyDescent="0.25">
      <c r="A78" s="186" t="s">
        <v>63</v>
      </c>
      <c r="B78" s="186"/>
      <c r="C78" s="186"/>
      <c r="D78" s="186"/>
      <c r="E78" s="186"/>
      <c r="F78" s="186"/>
      <c r="G78" s="12">
        <v>70</v>
      </c>
      <c r="H78" s="121">
        <f>SUM(H79:H83)</f>
        <v>1246857</v>
      </c>
      <c r="I78" s="121">
        <f>SUM(I79:I83)</f>
        <v>1246865</v>
      </c>
    </row>
    <row r="79" spans="1:9" ht="12.75" customHeight="1" x14ac:dyDescent="0.25">
      <c r="A79" s="182" t="s">
        <v>64</v>
      </c>
      <c r="B79" s="182"/>
      <c r="C79" s="182"/>
      <c r="D79" s="182"/>
      <c r="E79" s="182"/>
      <c r="F79" s="182"/>
      <c r="G79" s="11">
        <v>71</v>
      </c>
      <c r="H79" s="18">
        <v>1140679</v>
      </c>
      <c r="I79" s="18">
        <v>1140687</v>
      </c>
    </row>
    <row r="80" spans="1:9" ht="12.75" customHeight="1" x14ac:dyDescent="0.25">
      <c r="A80" s="182" t="s">
        <v>65</v>
      </c>
      <c r="B80" s="182"/>
      <c r="C80" s="182"/>
      <c r="D80" s="182"/>
      <c r="E80" s="182"/>
      <c r="F80" s="182"/>
      <c r="G80" s="11">
        <v>72</v>
      </c>
      <c r="H80" s="18">
        <v>106178</v>
      </c>
      <c r="I80" s="18">
        <v>106178</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5662872</v>
      </c>
      <c r="I84" s="47">
        <v>5563255</v>
      </c>
    </row>
    <row r="85" spans="1:9" ht="12.75" customHeight="1" x14ac:dyDescent="0.25">
      <c r="A85" s="186" t="s">
        <v>444</v>
      </c>
      <c r="B85" s="186"/>
      <c r="C85" s="186"/>
      <c r="D85" s="186"/>
      <c r="E85" s="186"/>
      <c r="F85" s="186"/>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6" t="s">
        <v>350</v>
      </c>
      <c r="B91" s="186"/>
      <c r="C91" s="186"/>
      <c r="D91" s="186"/>
      <c r="E91" s="186"/>
      <c r="F91" s="186"/>
      <c r="G91" s="12">
        <v>83</v>
      </c>
      <c r="H91" s="120">
        <f>H92-H93</f>
        <v>-3257131</v>
      </c>
      <c r="I91" s="120">
        <f>I92-I93</f>
        <v>-1243193</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3257131</v>
      </c>
      <c r="I93" s="18">
        <v>1243193</v>
      </c>
    </row>
    <row r="94" spans="1:9" ht="12.75" customHeight="1" x14ac:dyDescent="0.25">
      <c r="A94" s="186" t="s">
        <v>351</v>
      </c>
      <c r="B94" s="186"/>
      <c r="C94" s="186"/>
      <c r="D94" s="186"/>
      <c r="E94" s="186"/>
      <c r="F94" s="186"/>
      <c r="G94" s="12">
        <v>86</v>
      </c>
      <c r="H94" s="120">
        <f>H95-H96</f>
        <v>1892460</v>
      </c>
      <c r="I94" s="120">
        <f>I95-I96</f>
        <v>11162</v>
      </c>
    </row>
    <row r="95" spans="1:9" ht="12.75" customHeight="1" x14ac:dyDescent="0.25">
      <c r="A95" s="182" t="s">
        <v>74</v>
      </c>
      <c r="B95" s="182"/>
      <c r="C95" s="182"/>
      <c r="D95" s="182"/>
      <c r="E95" s="182"/>
      <c r="F95" s="182"/>
      <c r="G95" s="11">
        <v>87</v>
      </c>
      <c r="H95" s="18">
        <v>1892460</v>
      </c>
      <c r="I95" s="18">
        <v>11162</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4110382</v>
      </c>
      <c r="I97" s="18">
        <v>3706005</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17148279</v>
      </c>
      <c r="I105" s="120">
        <f>SUM(I106:I116)</f>
        <v>16257036</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265446</v>
      </c>
      <c r="I110" s="18">
        <v>265446</v>
      </c>
    </row>
    <row r="111" spans="1:9" ht="12.75" customHeight="1" x14ac:dyDescent="0.25">
      <c r="A111" s="182" t="s">
        <v>88</v>
      </c>
      <c r="B111" s="182"/>
      <c r="C111" s="182"/>
      <c r="D111" s="182"/>
      <c r="E111" s="182"/>
      <c r="F111" s="182"/>
      <c r="G111" s="11">
        <v>103</v>
      </c>
      <c r="H111" s="18">
        <v>13981273</v>
      </c>
      <c r="I111" s="18">
        <v>13254083</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1159521</v>
      </c>
      <c r="I113" s="18">
        <v>1058916</v>
      </c>
    </row>
    <row r="114" spans="1:9" ht="12.75" customHeight="1" x14ac:dyDescent="0.25">
      <c r="A114" s="182" t="s">
        <v>91</v>
      </c>
      <c r="B114" s="182"/>
      <c r="C114" s="182"/>
      <c r="D114" s="182"/>
      <c r="E114" s="182"/>
      <c r="F114" s="182"/>
      <c r="G114" s="11">
        <v>106</v>
      </c>
      <c r="H114" s="18">
        <v>498970</v>
      </c>
      <c r="I114" s="18">
        <v>457389</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1243069</v>
      </c>
      <c r="I116" s="18">
        <v>1221202</v>
      </c>
    </row>
    <row r="117" spans="1:9" ht="12.75" customHeight="1" x14ac:dyDescent="0.25">
      <c r="A117" s="184" t="s">
        <v>355</v>
      </c>
      <c r="B117" s="184"/>
      <c r="C117" s="184"/>
      <c r="D117" s="184"/>
      <c r="E117" s="184"/>
      <c r="F117" s="184"/>
      <c r="G117" s="12">
        <v>109</v>
      </c>
      <c r="H117" s="120">
        <f>SUM(H118:H131)</f>
        <v>21800541</v>
      </c>
      <c r="I117" s="120">
        <f>SUM(I118:I131)</f>
        <v>28281891</v>
      </c>
    </row>
    <row r="118" spans="1:9" ht="12.75" customHeight="1" x14ac:dyDescent="0.25">
      <c r="A118" s="182" t="s">
        <v>83</v>
      </c>
      <c r="B118" s="182"/>
      <c r="C118" s="182"/>
      <c r="D118" s="182"/>
      <c r="E118" s="182"/>
      <c r="F118" s="182"/>
      <c r="G118" s="11">
        <v>110</v>
      </c>
      <c r="H118" s="18">
        <v>1140519</v>
      </c>
      <c r="I118" s="18">
        <v>114179</v>
      </c>
    </row>
    <row r="119" spans="1:9" ht="22.2" customHeight="1" x14ac:dyDescent="0.25">
      <c r="A119" s="182" t="s">
        <v>84</v>
      </c>
      <c r="B119" s="182"/>
      <c r="C119" s="182"/>
      <c r="D119" s="182"/>
      <c r="E119" s="182"/>
      <c r="F119" s="182"/>
      <c r="G119" s="11">
        <v>111</v>
      </c>
      <c r="H119" s="18">
        <v>1344722</v>
      </c>
      <c r="I119" s="18">
        <v>1344722</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2409035</v>
      </c>
      <c r="I122" s="18">
        <v>5298535</v>
      </c>
    </row>
    <row r="123" spans="1:9" ht="12.75" customHeight="1" x14ac:dyDescent="0.25">
      <c r="A123" s="182" t="s">
        <v>88</v>
      </c>
      <c r="B123" s="182"/>
      <c r="C123" s="182"/>
      <c r="D123" s="182"/>
      <c r="E123" s="182"/>
      <c r="F123" s="182"/>
      <c r="G123" s="11">
        <v>115</v>
      </c>
      <c r="H123" s="18">
        <v>3391262</v>
      </c>
      <c r="I123" s="18">
        <v>8697588</v>
      </c>
    </row>
    <row r="124" spans="1:9" ht="12.75" customHeight="1" x14ac:dyDescent="0.25">
      <c r="A124" s="182" t="s">
        <v>89</v>
      </c>
      <c r="B124" s="182"/>
      <c r="C124" s="182"/>
      <c r="D124" s="182"/>
      <c r="E124" s="182"/>
      <c r="F124" s="182"/>
      <c r="G124" s="11">
        <v>116</v>
      </c>
      <c r="H124" s="18">
        <v>1096266</v>
      </c>
      <c r="I124" s="18">
        <v>51949</v>
      </c>
    </row>
    <row r="125" spans="1:9" ht="12.75" customHeight="1" x14ac:dyDescent="0.25">
      <c r="A125" s="182" t="s">
        <v>90</v>
      </c>
      <c r="B125" s="182"/>
      <c r="C125" s="182"/>
      <c r="D125" s="182"/>
      <c r="E125" s="182"/>
      <c r="F125" s="182"/>
      <c r="G125" s="11">
        <v>117</v>
      </c>
      <c r="H125" s="18">
        <v>10847902</v>
      </c>
      <c r="I125" s="18">
        <v>11149930</v>
      </c>
    </row>
    <row r="126" spans="1:9" x14ac:dyDescent="0.25">
      <c r="A126" s="182" t="s">
        <v>91</v>
      </c>
      <c r="B126" s="182"/>
      <c r="C126" s="182"/>
      <c r="D126" s="182"/>
      <c r="E126" s="182"/>
      <c r="F126" s="182"/>
      <c r="G126" s="11">
        <v>118</v>
      </c>
      <c r="H126" s="18">
        <v>166323</v>
      </c>
      <c r="I126" s="18">
        <v>166323</v>
      </c>
    </row>
    <row r="127" spans="1:9" x14ac:dyDescent="0.25">
      <c r="A127" s="182" t="s">
        <v>94</v>
      </c>
      <c r="B127" s="182"/>
      <c r="C127" s="182"/>
      <c r="D127" s="182"/>
      <c r="E127" s="182"/>
      <c r="F127" s="182"/>
      <c r="G127" s="11">
        <v>119</v>
      </c>
      <c r="H127" s="18">
        <v>447470</v>
      </c>
      <c r="I127" s="18">
        <v>485728</v>
      </c>
    </row>
    <row r="128" spans="1:9" x14ac:dyDescent="0.25">
      <c r="A128" s="182" t="s">
        <v>95</v>
      </c>
      <c r="B128" s="182"/>
      <c r="C128" s="182"/>
      <c r="D128" s="182"/>
      <c r="E128" s="182"/>
      <c r="F128" s="182"/>
      <c r="G128" s="11">
        <v>120</v>
      </c>
      <c r="H128" s="18">
        <v>905379</v>
      </c>
      <c r="I128" s="18">
        <v>904435</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51663</v>
      </c>
      <c r="I131" s="18">
        <v>68502</v>
      </c>
    </row>
    <row r="132" spans="1:9" ht="22.2" customHeight="1" x14ac:dyDescent="0.25">
      <c r="A132" s="183" t="s">
        <v>99</v>
      </c>
      <c r="B132" s="183"/>
      <c r="C132" s="183"/>
      <c r="D132" s="183"/>
      <c r="E132" s="183"/>
      <c r="F132" s="183"/>
      <c r="G132" s="11">
        <v>124</v>
      </c>
      <c r="H132" s="18">
        <v>3621884</v>
      </c>
      <c r="I132" s="18">
        <v>3633683</v>
      </c>
    </row>
    <row r="133" spans="1:9" ht="12.75" customHeight="1" x14ac:dyDescent="0.25">
      <c r="A133" s="184" t="s">
        <v>356</v>
      </c>
      <c r="B133" s="184"/>
      <c r="C133" s="184"/>
      <c r="D133" s="184"/>
      <c r="E133" s="184"/>
      <c r="F133" s="184"/>
      <c r="G133" s="12">
        <v>125</v>
      </c>
      <c r="H133" s="120">
        <f>H75+H98+H105+H117+H132</f>
        <v>65924762</v>
      </c>
      <c r="I133" s="120">
        <f>I75+I98+I105+I117+I132</f>
        <v>71155322</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2" zoomScale="85" zoomScaleNormal="85" zoomScaleSheetLayoutView="110" workbookViewId="0">
      <selection activeCell="A84" sqref="A84:K8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449</v>
      </c>
      <c r="B2" s="222"/>
      <c r="C2" s="222"/>
      <c r="D2" s="222"/>
      <c r="E2" s="222"/>
      <c r="F2" s="222"/>
      <c r="G2" s="222"/>
      <c r="H2" s="222"/>
      <c r="I2" s="222"/>
    </row>
    <row r="3" spans="1:11" x14ac:dyDescent="0.25">
      <c r="A3" s="223" t="s">
        <v>447</v>
      </c>
      <c r="B3" s="224"/>
      <c r="C3" s="224"/>
      <c r="D3" s="224"/>
      <c r="E3" s="224"/>
      <c r="F3" s="224"/>
      <c r="G3" s="224"/>
      <c r="H3" s="224"/>
      <c r="I3" s="224"/>
      <c r="J3" s="225"/>
      <c r="K3" s="225"/>
    </row>
    <row r="4" spans="1:11" x14ac:dyDescent="0.25">
      <c r="A4" s="226" t="s">
        <v>450</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22042289</v>
      </c>
      <c r="I8" s="52">
        <f>SUM(I9:I13)</f>
        <v>22042289</v>
      </c>
      <c r="J8" s="52">
        <f>SUM(J9:J13)</f>
        <v>21783931</v>
      </c>
      <c r="K8" s="52">
        <f>SUM(K9:K13)</f>
        <v>21783931</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21498655</v>
      </c>
      <c r="I10" s="53">
        <v>21498655</v>
      </c>
      <c r="J10" s="53">
        <v>21187654</v>
      </c>
      <c r="K10" s="53">
        <v>21187654</v>
      </c>
    </row>
    <row r="11" spans="1:11" ht="12.75" customHeight="1" x14ac:dyDescent="0.25">
      <c r="A11" s="182" t="s">
        <v>117</v>
      </c>
      <c r="B11" s="182"/>
      <c r="C11" s="182"/>
      <c r="D11" s="182"/>
      <c r="E11" s="182"/>
      <c r="F11" s="182"/>
      <c r="G11" s="11">
        <v>4</v>
      </c>
      <c r="H11" s="53">
        <v>47910</v>
      </c>
      <c r="I11" s="53">
        <v>47910</v>
      </c>
      <c r="J11" s="53">
        <v>55467</v>
      </c>
      <c r="K11" s="53">
        <v>55467</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495724</v>
      </c>
      <c r="I13" s="53">
        <v>495724</v>
      </c>
      <c r="J13" s="53">
        <v>540810</v>
      </c>
      <c r="K13" s="53">
        <v>540810</v>
      </c>
    </row>
    <row r="14" spans="1:11" ht="12.75" customHeight="1" x14ac:dyDescent="0.25">
      <c r="A14" s="213" t="s">
        <v>358</v>
      </c>
      <c r="B14" s="213"/>
      <c r="C14" s="213"/>
      <c r="D14" s="213"/>
      <c r="E14" s="213"/>
      <c r="F14" s="213"/>
      <c r="G14" s="12">
        <v>7</v>
      </c>
      <c r="H14" s="52">
        <f>H15+H16+H20+H24+H25+H26+H29+H36</f>
        <v>21667456</v>
      </c>
      <c r="I14" s="52">
        <f>I15+I16+I20+I24+I25+I26+I29+I36</f>
        <v>21667456</v>
      </c>
      <c r="J14" s="52">
        <f>J15+J16+J20+J24+J25+J26+J29+J36</f>
        <v>21457989</v>
      </c>
      <c r="K14" s="52">
        <f>K15+K16+K20+K24+K25+K26+K29+K36</f>
        <v>21457989</v>
      </c>
    </row>
    <row r="15" spans="1:11" ht="12.75" customHeight="1" x14ac:dyDescent="0.25">
      <c r="A15" s="182" t="s">
        <v>104</v>
      </c>
      <c r="B15" s="182"/>
      <c r="C15" s="182"/>
      <c r="D15" s="182"/>
      <c r="E15" s="182"/>
      <c r="F15" s="182"/>
      <c r="G15" s="11">
        <v>8</v>
      </c>
      <c r="H15" s="53">
        <v>-823716</v>
      </c>
      <c r="I15" s="53">
        <v>-823716</v>
      </c>
      <c r="J15" s="53">
        <v>-453125</v>
      </c>
      <c r="K15" s="53">
        <v>-453125</v>
      </c>
    </row>
    <row r="16" spans="1:11" ht="12.75" customHeight="1" x14ac:dyDescent="0.25">
      <c r="A16" s="186" t="s">
        <v>438</v>
      </c>
      <c r="B16" s="186"/>
      <c r="C16" s="186"/>
      <c r="D16" s="186"/>
      <c r="E16" s="186"/>
      <c r="F16" s="186"/>
      <c r="G16" s="12">
        <v>9</v>
      </c>
      <c r="H16" s="52">
        <f>SUM(H17:H19)</f>
        <v>19595393</v>
      </c>
      <c r="I16" s="52">
        <f>SUM(I17:I19)</f>
        <v>19595393</v>
      </c>
      <c r="J16" s="52">
        <f>SUM(J17:J19)</f>
        <v>18372611</v>
      </c>
      <c r="K16" s="52">
        <f>SUM(K17:K19)</f>
        <v>18372611</v>
      </c>
    </row>
    <row r="17" spans="1:11" ht="12.75" customHeight="1" x14ac:dyDescent="0.25">
      <c r="A17" s="216" t="s">
        <v>120</v>
      </c>
      <c r="B17" s="216"/>
      <c r="C17" s="216"/>
      <c r="D17" s="216"/>
      <c r="E17" s="216"/>
      <c r="F17" s="216"/>
      <c r="G17" s="11">
        <v>10</v>
      </c>
      <c r="H17" s="53">
        <v>15167354</v>
      </c>
      <c r="I17" s="53">
        <v>15167354</v>
      </c>
      <c r="J17" s="53">
        <v>12425038</v>
      </c>
      <c r="K17" s="53">
        <v>12425038</v>
      </c>
    </row>
    <row r="18" spans="1:11" ht="12.75" customHeight="1" x14ac:dyDescent="0.25">
      <c r="A18" s="216" t="s">
        <v>121</v>
      </c>
      <c r="B18" s="216"/>
      <c r="C18" s="216"/>
      <c r="D18" s="216"/>
      <c r="E18" s="216"/>
      <c r="F18" s="216"/>
      <c r="G18" s="11">
        <v>11</v>
      </c>
      <c r="H18" s="53">
        <v>3014854</v>
      </c>
      <c r="I18" s="53">
        <v>3014854</v>
      </c>
      <c r="J18" s="53">
        <v>4697416</v>
      </c>
      <c r="K18" s="53">
        <v>4697416</v>
      </c>
    </row>
    <row r="19" spans="1:11" ht="12.75" customHeight="1" x14ac:dyDescent="0.25">
      <c r="A19" s="216" t="s">
        <v>122</v>
      </c>
      <c r="B19" s="216"/>
      <c r="C19" s="216"/>
      <c r="D19" s="216"/>
      <c r="E19" s="216"/>
      <c r="F19" s="216"/>
      <c r="G19" s="11">
        <v>12</v>
      </c>
      <c r="H19" s="53">
        <v>1413185</v>
      </c>
      <c r="I19" s="53">
        <v>1413185</v>
      </c>
      <c r="J19" s="53">
        <v>1250157</v>
      </c>
      <c r="K19" s="53">
        <v>1250157</v>
      </c>
    </row>
    <row r="20" spans="1:11" ht="12.75" customHeight="1" x14ac:dyDescent="0.25">
      <c r="A20" s="186" t="s">
        <v>439</v>
      </c>
      <c r="B20" s="186"/>
      <c r="C20" s="186"/>
      <c r="D20" s="186"/>
      <c r="E20" s="186"/>
      <c r="F20" s="186"/>
      <c r="G20" s="12">
        <v>13</v>
      </c>
      <c r="H20" s="52">
        <f>SUM(H21:H23)</f>
        <v>1651651</v>
      </c>
      <c r="I20" s="52">
        <f>SUM(I21:I23)</f>
        <v>1651651</v>
      </c>
      <c r="J20" s="52">
        <f>SUM(J21:J23)</f>
        <v>1969547</v>
      </c>
      <c r="K20" s="52">
        <f>SUM(K21:K23)</f>
        <v>1969547</v>
      </c>
    </row>
    <row r="21" spans="1:11" ht="12.75" customHeight="1" x14ac:dyDescent="0.25">
      <c r="A21" s="216" t="s">
        <v>105</v>
      </c>
      <c r="B21" s="216"/>
      <c r="C21" s="216"/>
      <c r="D21" s="216"/>
      <c r="E21" s="216"/>
      <c r="F21" s="216"/>
      <c r="G21" s="11">
        <v>14</v>
      </c>
      <c r="H21" s="53">
        <v>1081443</v>
      </c>
      <c r="I21" s="53">
        <v>1081443</v>
      </c>
      <c r="J21" s="53">
        <v>1301934</v>
      </c>
      <c r="K21" s="53">
        <v>1301934</v>
      </c>
    </row>
    <row r="22" spans="1:11" ht="12.75" customHeight="1" x14ac:dyDescent="0.25">
      <c r="A22" s="216" t="s">
        <v>106</v>
      </c>
      <c r="B22" s="216"/>
      <c r="C22" s="216"/>
      <c r="D22" s="216"/>
      <c r="E22" s="216"/>
      <c r="F22" s="216"/>
      <c r="G22" s="11">
        <v>15</v>
      </c>
      <c r="H22" s="53">
        <v>367508</v>
      </c>
      <c r="I22" s="53">
        <v>367508</v>
      </c>
      <c r="J22" s="53">
        <v>423375</v>
      </c>
      <c r="K22" s="53">
        <v>423375</v>
      </c>
    </row>
    <row r="23" spans="1:11" ht="12.75" customHeight="1" x14ac:dyDescent="0.25">
      <c r="A23" s="216" t="s">
        <v>107</v>
      </c>
      <c r="B23" s="216"/>
      <c r="C23" s="216"/>
      <c r="D23" s="216"/>
      <c r="E23" s="216"/>
      <c r="F23" s="216"/>
      <c r="G23" s="11">
        <v>16</v>
      </c>
      <c r="H23" s="53">
        <v>202700</v>
      </c>
      <c r="I23" s="53">
        <v>202700</v>
      </c>
      <c r="J23" s="53">
        <v>244238</v>
      </c>
      <c r="K23" s="53">
        <v>244238</v>
      </c>
    </row>
    <row r="24" spans="1:11" ht="12.75" customHeight="1" x14ac:dyDescent="0.25">
      <c r="A24" s="182" t="s">
        <v>108</v>
      </c>
      <c r="B24" s="182"/>
      <c r="C24" s="182"/>
      <c r="D24" s="182"/>
      <c r="E24" s="182"/>
      <c r="F24" s="182"/>
      <c r="G24" s="11">
        <v>17</v>
      </c>
      <c r="H24" s="53">
        <v>749925</v>
      </c>
      <c r="I24" s="53">
        <v>749925</v>
      </c>
      <c r="J24" s="53">
        <v>886440</v>
      </c>
      <c r="K24" s="53">
        <v>886440</v>
      </c>
    </row>
    <row r="25" spans="1:11" ht="12.75" customHeight="1" x14ac:dyDescent="0.25">
      <c r="A25" s="182" t="s">
        <v>109</v>
      </c>
      <c r="B25" s="182"/>
      <c r="C25" s="182"/>
      <c r="D25" s="182"/>
      <c r="E25" s="182"/>
      <c r="F25" s="182"/>
      <c r="G25" s="11">
        <v>18</v>
      </c>
      <c r="H25" s="53">
        <v>220489</v>
      </c>
      <c r="I25" s="53">
        <v>220489</v>
      </c>
      <c r="J25" s="53">
        <v>324037</v>
      </c>
      <c r="K25" s="53">
        <v>324037</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273714</v>
      </c>
      <c r="I36" s="53">
        <v>273714</v>
      </c>
      <c r="J36" s="53">
        <v>358479</v>
      </c>
      <c r="K36" s="53">
        <v>358479</v>
      </c>
    </row>
    <row r="37" spans="1:11" ht="12.75" customHeight="1" x14ac:dyDescent="0.25">
      <c r="A37" s="213" t="s">
        <v>359</v>
      </c>
      <c r="B37" s="213"/>
      <c r="C37" s="213"/>
      <c r="D37" s="213"/>
      <c r="E37" s="213"/>
      <c r="F37" s="213"/>
      <c r="G37" s="12">
        <v>30</v>
      </c>
      <c r="H37" s="52">
        <f>SUM(H38:H47)</f>
        <v>23791</v>
      </c>
      <c r="I37" s="52">
        <f>SUM(I38:I47)</f>
        <v>23791</v>
      </c>
      <c r="J37" s="52">
        <f>SUM(J38:J47)</f>
        <v>20880</v>
      </c>
      <c r="K37" s="52">
        <f>SUM(K38:K47)</f>
        <v>20880</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23771</v>
      </c>
      <c r="I41" s="53">
        <v>23771</v>
      </c>
      <c r="J41" s="53">
        <v>20295</v>
      </c>
      <c r="K41" s="53">
        <v>20295</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0</v>
      </c>
      <c r="I44" s="53">
        <v>0</v>
      </c>
      <c r="J44" s="53">
        <v>585</v>
      </c>
      <c r="K44" s="53">
        <v>585</v>
      </c>
    </row>
    <row r="45" spans="1:11" ht="12.75" customHeight="1" x14ac:dyDescent="0.25">
      <c r="A45" s="182" t="s">
        <v>138</v>
      </c>
      <c r="B45" s="182"/>
      <c r="C45" s="182"/>
      <c r="D45" s="182"/>
      <c r="E45" s="182"/>
      <c r="F45" s="182"/>
      <c r="G45" s="11">
        <v>38</v>
      </c>
      <c r="H45" s="53">
        <v>20</v>
      </c>
      <c r="I45" s="53">
        <v>20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360</v>
      </c>
      <c r="B48" s="213"/>
      <c r="C48" s="213"/>
      <c r="D48" s="213"/>
      <c r="E48" s="213"/>
      <c r="F48" s="213"/>
      <c r="G48" s="12">
        <v>41</v>
      </c>
      <c r="H48" s="52">
        <f>SUM(H49:H55)</f>
        <v>196430</v>
      </c>
      <c r="I48" s="52">
        <f>SUM(I49:I55)</f>
        <v>196430</v>
      </c>
      <c r="J48" s="52">
        <f>SUM(J49:J55)</f>
        <v>240037</v>
      </c>
      <c r="K48" s="52">
        <f>SUM(K49:K55)</f>
        <v>240037</v>
      </c>
    </row>
    <row r="49" spans="1:11" ht="25.2" customHeight="1" x14ac:dyDescent="0.25">
      <c r="A49" s="182" t="s">
        <v>141</v>
      </c>
      <c r="B49" s="182"/>
      <c r="C49" s="182"/>
      <c r="D49" s="182"/>
      <c r="E49" s="182"/>
      <c r="F49" s="182"/>
      <c r="G49" s="11">
        <v>42</v>
      </c>
      <c r="H49" s="53">
        <v>22263</v>
      </c>
      <c r="I49" s="53">
        <v>22263</v>
      </c>
      <c r="J49" s="53">
        <v>28496</v>
      </c>
      <c r="K49" s="53">
        <v>28496</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168434</v>
      </c>
      <c r="I51" s="53">
        <v>168434</v>
      </c>
      <c r="J51" s="53">
        <v>205741</v>
      </c>
      <c r="K51" s="53">
        <v>205741</v>
      </c>
    </row>
    <row r="52" spans="1:11" ht="12.75" customHeight="1" x14ac:dyDescent="0.25">
      <c r="A52" s="206" t="s">
        <v>144</v>
      </c>
      <c r="B52" s="206"/>
      <c r="C52" s="206"/>
      <c r="D52" s="206"/>
      <c r="E52" s="206"/>
      <c r="F52" s="206"/>
      <c r="G52" s="11">
        <v>45</v>
      </c>
      <c r="H52" s="53">
        <v>0</v>
      </c>
      <c r="I52" s="53">
        <v>0</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5733</v>
      </c>
      <c r="I55" s="53">
        <v>5733</v>
      </c>
      <c r="J55" s="53">
        <v>5800</v>
      </c>
      <c r="K55" s="53">
        <v>5800</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361</v>
      </c>
      <c r="B60" s="213"/>
      <c r="C60" s="213"/>
      <c r="D60" s="213"/>
      <c r="E60" s="213"/>
      <c r="F60" s="213"/>
      <c r="G60" s="12">
        <v>53</v>
      </c>
      <c r="H60" s="52">
        <f>H8+H37+H56+H57</f>
        <v>22066080</v>
      </c>
      <c r="I60" s="52">
        <f t="shared" ref="I60:K60" si="0">I8+I37+I56+I57</f>
        <v>22066080</v>
      </c>
      <c r="J60" s="52">
        <f t="shared" si="0"/>
        <v>21804811</v>
      </c>
      <c r="K60" s="52">
        <f t="shared" si="0"/>
        <v>21804811</v>
      </c>
    </row>
    <row r="61" spans="1:11" ht="12.75" customHeight="1" x14ac:dyDescent="0.25">
      <c r="A61" s="213" t="s">
        <v>362</v>
      </c>
      <c r="B61" s="213"/>
      <c r="C61" s="213"/>
      <c r="D61" s="213"/>
      <c r="E61" s="213"/>
      <c r="F61" s="213"/>
      <c r="G61" s="12">
        <v>54</v>
      </c>
      <c r="H61" s="52">
        <f>H14+H48+H58+H59</f>
        <v>21863886</v>
      </c>
      <c r="I61" s="52">
        <f t="shared" ref="I61:K61" si="1">I14+I48+I58+I59</f>
        <v>21863886</v>
      </c>
      <c r="J61" s="52">
        <f t="shared" si="1"/>
        <v>21698026</v>
      </c>
      <c r="K61" s="52">
        <f t="shared" si="1"/>
        <v>21698026</v>
      </c>
    </row>
    <row r="62" spans="1:11" ht="12.75" customHeight="1" x14ac:dyDescent="0.25">
      <c r="A62" s="213" t="s">
        <v>363</v>
      </c>
      <c r="B62" s="213"/>
      <c r="C62" s="213"/>
      <c r="D62" s="213"/>
      <c r="E62" s="213"/>
      <c r="F62" s="213"/>
      <c r="G62" s="12">
        <v>55</v>
      </c>
      <c r="H62" s="52">
        <f>H60-H61</f>
        <v>202194</v>
      </c>
      <c r="I62" s="52">
        <f t="shared" ref="I62:K62" si="2">I60-I61</f>
        <v>202194</v>
      </c>
      <c r="J62" s="52">
        <f t="shared" si="2"/>
        <v>106785</v>
      </c>
      <c r="K62" s="52">
        <f t="shared" si="2"/>
        <v>106785</v>
      </c>
    </row>
    <row r="63" spans="1:11" ht="12.75" customHeight="1" x14ac:dyDescent="0.25">
      <c r="A63" s="214" t="s">
        <v>364</v>
      </c>
      <c r="B63" s="214"/>
      <c r="C63" s="214"/>
      <c r="D63" s="214"/>
      <c r="E63" s="214"/>
      <c r="F63" s="214"/>
      <c r="G63" s="12">
        <v>56</v>
      </c>
      <c r="H63" s="52">
        <f>+IF((H60-H61)&gt;0,(H60-H61),0)</f>
        <v>202194</v>
      </c>
      <c r="I63" s="52">
        <f t="shared" ref="I63:K63" si="3">+IF((I60-I61)&gt;0,(I60-I61),0)</f>
        <v>202194</v>
      </c>
      <c r="J63" s="52">
        <f t="shared" si="3"/>
        <v>106785</v>
      </c>
      <c r="K63" s="52">
        <f t="shared" si="3"/>
        <v>106785</v>
      </c>
    </row>
    <row r="64" spans="1:11" ht="12.75" customHeight="1" x14ac:dyDescent="0.25">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202194</v>
      </c>
      <c r="I66" s="52">
        <f t="shared" ref="I66:K66" si="5">I62-I65</f>
        <v>202194</v>
      </c>
      <c r="J66" s="52">
        <f t="shared" si="5"/>
        <v>106785</v>
      </c>
      <c r="K66" s="52">
        <f t="shared" si="5"/>
        <v>106785</v>
      </c>
    </row>
    <row r="67" spans="1:11" ht="12.75" customHeight="1" x14ac:dyDescent="0.25">
      <c r="A67" s="214" t="s">
        <v>367</v>
      </c>
      <c r="B67" s="214"/>
      <c r="C67" s="214"/>
      <c r="D67" s="214"/>
      <c r="E67" s="214"/>
      <c r="F67" s="214"/>
      <c r="G67" s="12">
        <v>60</v>
      </c>
      <c r="H67" s="52">
        <f>+IF((H62-H65)&gt;0,(H62-H65),0)</f>
        <v>202194</v>
      </c>
      <c r="I67" s="52">
        <f t="shared" ref="I67:K67" si="6">+IF((I62-I65)&gt;0,(I62-I65),0)</f>
        <v>202194</v>
      </c>
      <c r="J67" s="52">
        <f t="shared" si="6"/>
        <v>106785</v>
      </c>
      <c r="K67" s="52">
        <f t="shared" si="6"/>
        <v>106785</v>
      </c>
    </row>
    <row r="68" spans="1:11" ht="12.75" customHeight="1" x14ac:dyDescent="0.25">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202193</v>
      </c>
      <c r="I70" s="52">
        <f>I71-I72</f>
        <v>202193</v>
      </c>
      <c r="J70" s="52">
        <f>J71-J72</f>
        <v>106785</v>
      </c>
      <c r="K70" s="52">
        <f>K71-K72</f>
        <v>106785</v>
      </c>
    </row>
    <row r="71" spans="1:11" ht="12.75" customHeight="1" x14ac:dyDescent="0.25">
      <c r="A71" s="206" t="s">
        <v>153</v>
      </c>
      <c r="B71" s="206"/>
      <c r="C71" s="206"/>
      <c r="D71" s="206"/>
      <c r="E71" s="206"/>
      <c r="F71" s="206"/>
      <c r="G71" s="11">
        <v>63</v>
      </c>
      <c r="H71" s="53">
        <v>202193</v>
      </c>
      <c r="I71" s="53">
        <v>202193</v>
      </c>
      <c r="J71" s="53">
        <v>106785</v>
      </c>
      <c r="K71" s="53">
        <v>106785</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v>0</v>
      </c>
      <c r="I74" s="75">
        <v>0</v>
      </c>
      <c r="J74" s="75">
        <v>0</v>
      </c>
      <c r="K74" s="75">
        <v>0</v>
      </c>
    </row>
    <row r="75" spans="1:11" ht="12.75" customHeight="1" x14ac:dyDescent="0.25">
      <c r="A75" s="214" t="s">
        <v>371</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v>0</v>
      </c>
      <c r="I77" s="75">
        <v>0</v>
      </c>
      <c r="J77" s="75">
        <v>0</v>
      </c>
      <c r="K77" s="75">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v>0</v>
      </c>
      <c r="I80" s="75">
        <v>0</v>
      </c>
      <c r="J80" s="75">
        <v>0</v>
      </c>
      <c r="K80" s="75">
        <v>0</v>
      </c>
    </row>
    <row r="81" spans="1:11" ht="12.75" customHeight="1" x14ac:dyDescent="0.25">
      <c r="A81" s="213" t="s">
        <v>376</v>
      </c>
      <c r="B81" s="213"/>
      <c r="C81" s="213"/>
      <c r="D81" s="213"/>
      <c r="E81" s="213"/>
      <c r="F81" s="213"/>
      <c r="G81" s="12">
        <v>72</v>
      </c>
      <c r="H81" s="75">
        <v>0</v>
      </c>
      <c r="I81" s="75">
        <v>0</v>
      </c>
      <c r="J81" s="75">
        <v>0</v>
      </c>
      <c r="K81" s="75">
        <v>0</v>
      </c>
    </row>
    <row r="82" spans="1:11" ht="12.75" customHeight="1" x14ac:dyDescent="0.25">
      <c r="A82" s="214" t="s">
        <v>377</v>
      </c>
      <c r="B82" s="214"/>
      <c r="C82" s="214"/>
      <c r="D82" s="214"/>
      <c r="E82" s="214"/>
      <c r="F82" s="214"/>
      <c r="G82" s="12">
        <v>73</v>
      </c>
      <c r="H82" s="75">
        <v>0</v>
      </c>
      <c r="I82" s="75">
        <v>0</v>
      </c>
      <c r="J82" s="75">
        <v>0</v>
      </c>
      <c r="K82" s="75">
        <v>0</v>
      </c>
    </row>
    <row r="83" spans="1:11" ht="12.75" customHeight="1" x14ac:dyDescent="0.25">
      <c r="A83" s="214" t="s">
        <v>378</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202194</v>
      </c>
      <c r="I85" s="55">
        <f>I86+I87</f>
        <v>202194</v>
      </c>
      <c r="J85" s="55">
        <f>J86+J87</f>
        <v>106786</v>
      </c>
      <c r="K85" s="55">
        <f>K86+K87</f>
        <v>106786</v>
      </c>
    </row>
    <row r="86" spans="1:11" ht="12.75" customHeight="1" x14ac:dyDescent="0.25">
      <c r="A86" s="203" t="s">
        <v>157</v>
      </c>
      <c r="B86" s="203"/>
      <c r="C86" s="203"/>
      <c r="D86" s="203"/>
      <c r="E86" s="203"/>
      <c r="F86" s="203"/>
      <c r="G86" s="11">
        <v>76</v>
      </c>
      <c r="H86" s="56">
        <v>129146</v>
      </c>
      <c r="I86" s="56">
        <v>129146</v>
      </c>
      <c r="J86" s="56">
        <v>11162</v>
      </c>
      <c r="K86" s="56">
        <v>11162</v>
      </c>
    </row>
    <row r="87" spans="1:11" ht="12.75" customHeight="1" x14ac:dyDescent="0.25">
      <c r="A87" s="203" t="s">
        <v>158</v>
      </c>
      <c r="B87" s="203"/>
      <c r="C87" s="203"/>
      <c r="D87" s="203"/>
      <c r="E87" s="203"/>
      <c r="F87" s="203"/>
      <c r="G87" s="11">
        <v>77</v>
      </c>
      <c r="H87" s="56">
        <v>73048</v>
      </c>
      <c r="I87" s="56">
        <v>73048</v>
      </c>
      <c r="J87" s="56">
        <v>95624</v>
      </c>
      <c r="K87" s="56">
        <v>95624</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202194</v>
      </c>
      <c r="I89" s="56">
        <v>202194</v>
      </c>
      <c r="J89" s="56">
        <v>106785</v>
      </c>
      <c r="K89" s="56">
        <v>106785</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202194</v>
      </c>
      <c r="I109" s="55">
        <f>I89+I108</f>
        <v>202194</v>
      </c>
      <c r="J109" s="55">
        <f t="shared" ref="J109:K109" si="12">J89+J108</f>
        <v>106785</v>
      </c>
      <c r="K109" s="55">
        <f t="shared" si="12"/>
        <v>106785</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202194</v>
      </c>
      <c r="I111" s="55">
        <f>I112+I113</f>
        <v>202194</v>
      </c>
      <c r="J111" s="55">
        <f>J112+J113</f>
        <v>106786</v>
      </c>
      <c r="K111" s="55">
        <f>K112+K113</f>
        <v>106786</v>
      </c>
    </row>
    <row r="112" spans="1:11" ht="12.75" customHeight="1" x14ac:dyDescent="0.25">
      <c r="A112" s="203" t="s">
        <v>113</v>
      </c>
      <c r="B112" s="203"/>
      <c r="C112" s="203"/>
      <c r="D112" s="203"/>
      <c r="E112" s="203"/>
      <c r="F112" s="203"/>
      <c r="G112" s="11">
        <v>100</v>
      </c>
      <c r="H112" s="56">
        <v>129146</v>
      </c>
      <c r="I112" s="56">
        <v>129146</v>
      </c>
      <c r="J112" s="56">
        <v>11162</v>
      </c>
      <c r="K112" s="56">
        <v>11162</v>
      </c>
    </row>
    <row r="113" spans="1:11" ht="12.75" customHeight="1" x14ac:dyDescent="0.25">
      <c r="A113" s="203" t="s">
        <v>165</v>
      </c>
      <c r="B113" s="203"/>
      <c r="C113" s="203"/>
      <c r="D113" s="203"/>
      <c r="E113" s="203"/>
      <c r="F113" s="203"/>
      <c r="G113" s="11">
        <v>101</v>
      </c>
      <c r="H113" s="56">
        <v>73048</v>
      </c>
      <c r="I113" s="56">
        <v>73048</v>
      </c>
      <c r="J113" s="56">
        <v>95624</v>
      </c>
      <c r="K113" s="56">
        <v>95624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9" zoomScale="85" zoomScaleNormal="100" zoomScaleSheetLayoutView="85" workbookViewId="0">
      <selection activeCell="I60" sqref="I60"/>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469</v>
      </c>
      <c r="B2" s="192"/>
      <c r="C2" s="192"/>
      <c r="D2" s="192"/>
      <c r="E2" s="192"/>
      <c r="F2" s="192"/>
      <c r="G2" s="192"/>
      <c r="H2" s="192"/>
      <c r="I2" s="192"/>
    </row>
    <row r="3" spans="1:9" x14ac:dyDescent="0.25">
      <c r="A3" s="242" t="s">
        <v>447</v>
      </c>
      <c r="B3" s="243"/>
      <c r="C3" s="243"/>
      <c r="D3" s="243"/>
      <c r="E3" s="243"/>
      <c r="F3" s="243"/>
      <c r="G3" s="243"/>
      <c r="H3" s="243"/>
      <c r="I3" s="243"/>
    </row>
    <row r="4" spans="1:9" x14ac:dyDescent="0.25">
      <c r="A4" s="241" t="s">
        <v>450</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202194</v>
      </c>
      <c r="I8" s="68">
        <v>106785</v>
      </c>
    </row>
    <row r="9" spans="1:9" ht="12.75" customHeight="1" x14ac:dyDescent="0.25">
      <c r="A9" s="237" t="s">
        <v>171</v>
      </c>
      <c r="B9" s="237"/>
      <c r="C9" s="237"/>
      <c r="D9" s="237"/>
      <c r="E9" s="237"/>
      <c r="F9" s="237"/>
      <c r="G9" s="69">
        <v>2</v>
      </c>
      <c r="H9" s="70">
        <f>H10+H11+H12+H13+H14+H15+H16+H17</f>
        <v>898244</v>
      </c>
      <c r="I9" s="70">
        <f>I10+I11+I12+I13+I14+I15+I16+I17</f>
        <v>1092294</v>
      </c>
    </row>
    <row r="10" spans="1:9" ht="12.75" customHeight="1" x14ac:dyDescent="0.25">
      <c r="A10" s="216" t="s">
        <v>172</v>
      </c>
      <c r="B10" s="216"/>
      <c r="C10" s="216"/>
      <c r="D10" s="216"/>
      <c r="E10" s="216"/>
      <c r="F10" s="216"/>
      <c r="G10" s="67">
        <v>3</v>
      </c>
      <c r="H10" s="68">
        <v>749925</v>
      </c>
      <c r="I10" s="68">
        <v>886440</v>
      </c>
    </row>
    <row r="11" spans="1:9" ht="22.2" customHeight="1" x14ac:dyDescent="0.25">
      <c r="A11" s="216" t="s">
        <v>173</v>
      </c>
      <c r="B11" s="216"/>
      <c r="C11" s="216"/>
      <c r="D11" s="216"/>
      <c r="E11" s="216"/>
      <c r="F11" s="216"/>
      <c r="G11" s="67">
        <v>4</v>
      </c>
      <c r="H11" s="68">
        <v>108225</v>
      </c>
      <c r="I11" s="68">
        <v>113184</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-23791</v>
      </c>
      <c r="I13" s="68">
        <v>-1094</v>
      </c>
    </row>
    <row r="14" spans="1:9" ht="12.75" customHeight="1" x14ac:dyDescent="0.25">
      <c r="A14" s="216" t="s">
        <v>176</v>
      </c>
      <c r="B14" s="216"/>
      <c r="C14" s="216"/>
      <c r="D14" s="216"/>
      <c r="E14" s="216"/>
      <c r="F14" s="216"/>
      <c r="G14" s="67">
        <v>7</v>
      </c>
      <c r="H14" s="68">
        <v>190697</v>
      </c>
      <c r="I14" s="68">
        <v>236581</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-126812</v>
      </c>
      <c r="I17" s="68">
        <v>-142817</v>
      </c>
    </row>
    <row r="18" spans="1:9" ht="28.2" customHeight="1" x14ac:dyDescent="0.25">
      <c r="A18" s="233" t="s">
        <v>306</v>
      </c>
      <c r="B18" s="233"/>
      <c r="C18" s="233"/>
      <c r="D18" s="233"/>
      <c r="E18" s="233"/>
      <c r="F18" s="233"/>
      <c r="G18" s="69">
        <v>11</v>
      </c>
      <c r="H18" s="70">
        <f>H8+H9</f>
        <v>1100438</v>
      </c>
      <c r="I18" s="70">
        <f>I8+I9</f>
        <v>1199079</v>
      </c>
    </row>
    <row r="19" spans="1:9" ht="12.75" customHeight="1" x14ac:dyDescent="0.25">
      <c r="A19" s="237" t="s">
        <v>180</v>
      </c>
      <c r="B19" s="237"/>
      <c r="C19" s="237"/>
      <c r="D19" s="237"/>
      <c r="E19" s="237"/>
      <c r="F19" s="237"/>
      <c r="G19" s="69">
        <v>12</v>
      </c>
      <c r="H19" s="70">
        <f>H20+H21+H22+H23</f>
        <v>-5149948</v>
      </c>
      <c r="I19" s="70">
        <f>I20+I21+I22+I23</f>
        <v>-5212374</v>
      </c>
    </row>
    <row r="20" spans="1:9" ht="12.75" customHeight="1" x14ac:dyDescent="0.25">
      <c r="A20" s="216" t="s">
        <v>181</v>
      </c>
      <c r="B20" s="216"/>
      <c r="C20" s="216"/>
      <c r="D20" s="216"/>
      <c r="E20" s="216"/>
      <c r="F20" s="216"/>
      <c r="G20" s="67">
        <v>13</v>
      </c>
      <c r="H20" s="68">
        <v>-138794</v>
      </c>
      <c r="I20" s="68">
        <v>-1791726</v>
      </c>
    </row>
    <row r="21" spans="1:9" ht="12.75" customHeight="1" x14ac:dyDescent="0.25">
      <c r="A21" s="216" t="s">
        <v>182</v>
      </c>
      <c r="B21" s="216"/>
      <c r="C21" s="216"/>
      <c r="D21" s="216"/>
      <c r="E21" s="216"/>
      <c r="F21" s="216"/>
      <c r="G21" s="67">
        <v>14</v>
      </c>
      <c r="H21" s="68">
        <v>-1044282</v>
      </c>
      <c r="I21" s="68">
        <v>-1712339</v>
      </c>
    </row>
    <row r="22" spans="1:9" ht="12.75" customHeight="1" x14ac:dyDescent="0.25">
      <c r="A22" s="216" t="s">
        <v>183</v>
      </c>
      <c r="B22" s="216"/>
      <c r="C22" s="216"/>
      <c r="D22" s="216"/>
      <c r="E22" s="216"/>
      <c r="F22" s="216"/>
      <c r="G22" s="67">
        <v>15</v>
      </c>
      <c r="H22" s="68">
        <v>-3966872</v>
      </c>
      <c r="I22" s="68">
        <v>-1708309</v>
      </c>
    </row>
    <row r="23" spans="1:9" ht="12.75" customHeight="1" x14ac:dyDescent="0.25">
      <c r="A23" s="216" t="s">
        <v>184</v>
      </c>
      <c r="B23" s="216"/>
      <c r="C23" s="216"/>
      <c r="D23" s="216"/>
      <c r="E23" s="216"/>
      <c r="F23" s="216"/>
      <c r="G23" s="67">
        <v>16</v>
      </c>
      <c r="H23" s="68">
        <v>0</v>
      </c>
      <c r="I23" s="68">
        <v>0</v>
      </c>
    </row>
    <row r="24" spans="1:9" ht="12.75" customHeight="1" x14ac:dyDescent="0.25">
      <c r="A24" s="233" t="s">
        <v>185</v>
      </c>
      <c r="B24" s="233"/>
      <c r="C24" s="233"/>
      <c r="D24" s="233"/>
      <c r="E24" s="233"/>
      <c r="F24" s="233"/>
      <c r="G24" s="69">
        <v>17</v>
      </c>
      <c r="H24" s="70">
        <f>H18+H19</f>
        <v>-4049510</v>
      </c>
      <c r="I24" s="70">
        <f>I18+I19</f>
        <v>-4013295</v>
      </c>
    </row>
    <row r="25" spans="1:9" ht="12.75" customHeight="1" x14ac:dyDescent="0.25">
      <c r="A25" s="182" t="s">
        <v>186</v>
      </c>
      <c r="B25" s="182"/>
      <c r="C25" s="182"/>
      <c r="D25" s="182"/>
      <c r="E25" s="182"/>
      <c r="F25" s="182"/>
      <c r="G25" s="67">
        <v>18</v>
      </c>
      <c r="H25" s="68">
        <v>-154292</v>
      </c>
      <c r="I25" s="68">
        <v>-206072</v>
      </c>
    </row>
    <row r="26" spans="1:9" ht="12.75" customHeight="1" x14ac:dyDescent="0.25">
      <c r="A26" s="182" t="s">
        <v>187</v>
      </c>
      <c r="B26" s="182"/>
      <c r="C26" s="182"/>
      <c r="D26" s="182"/>
      <c r="E26" s="182"/>
      <c r="F26" s="182"/>
      <c r="G26" s="67">
        <v>19</v>
      </c>
      <c r="H26" s="68">
        <v>-201555</v>
      </c>
      <c r="I26" s="68">
        <v>-293014</v>
      </c>
    </row>
    <row r="27" spans="1:9" ht="25.95" customHeight="1" x14ac:dyDescent="0.25">
      <c r="A27" s="234" t="s">
        <v>188</v>
      </c>
      <c r="B27" s="234"/>
      <c r="C27" s="234"/>
      <c r="D27" s="234"/>
      <c r="E27" s="234"/>
      <c r="F27" s="234"/>
      <c r="G27" s="69">
        <v>20</v>
      </c>
      <c r="H27" s="70">
        <f>H24+H25+H26</f>
        <v>-4405357</v>
      </c>
      <c r="I27" s="70">
        <f>I24+I25+I26</f>
        <v>-4512381</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23791</v>
      </c>
      <c r="I31" s="71">
        <v>1613</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26275479</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23791</v>
      </c>
      <c r="I35" s="72">
        <f>I29+I30+I31+I32+I33+I34</f>
        <v>26277092</v>
      </c>
    </row>
    <row r="36" spans="1:9" ht="22.95" customHeight="1" x14ac:dyDescent="0.25">
      <c r="A36" s="182" t="s">
        <v>197</v>
      </c>
      <c r="B36" s="182"/>
      <c r="C36" s="182"/>
      <c r="D36" s="182"/>
      <c r="E36" s="182"/>
      <c r="F36" s="182"/>
      <c r="G36" s="67">
        <v>28</v>
      </c>
      <c r="H36" s="71">
        <v>-2918319</v>
      </c>
      <c r="I36" s="71">
        <v>-1188352</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-200000</v>
      </c>
      <c r="I38" s="71">
        <v>-29037883</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-3118319</v>
      </c>
      <c r="I41" s="72">
        <f>I36+I37+I38+I39+I40</f>
        <v>-30226235</v>
      </c>
    </row>
    <row r="42" spans="1:9" ht="29.4" customHeight="1" x14ac:dyDescent="0.25">
      <c r="A42" s="234" t="s">
        <v>203</v>
      </c>
      <c r="B42" s="234"/>
      <c r="C42" s="234"/>
      <c r="D42" s="234"/>
      <c r="E42" s="234"/>
      <c r="F42" s="234"/>
      <c r="G42" s="69">
        <v>34</v>
      </c>
      <c r="H42" s="72">
        <f>H35+H41</f>
        <v>-3094528</v>
      </c>
      <c r="I42" s="72">
        <f>I35+I41</f>
        <v>-3949143</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6494157</v>
      </c>
      <c r="I46" s="71">
        <v>8483758</v>
      </c>
    </row>
    <row r="47" spans="1:9" ht="12.75" customHeight="1" x14ac:dyDescent="0.25">
      <c r="A47" s="182" t="s">
        <v>208</v>
      </c>
      <c r="B47" s="182"/>
      <c r="C47" s="182"/>
      <c r="D47" s="182"/>
      <c r="E47" s="182"/>
      <c r="F47" s="182"/>
      <c r="G47" s="67">
        <v>38</v>
      </c>
      <c r="H47" s="71">
        <v>0</v>
      </c>
      <c r="I47" s="71">
        <v>0</v>
      </c>
    </row>
    <row r="48" spans="1:9" ht="22.2" customHeight="1" x14ac:dyDescent="0.25">
      <c r="A48" s="233" t="s">
        <v>209</v>
      </c>
      <c r="B48" s="233"/>
      <c r="C48" s="233"/>
      <c r="D48" s="233"/>
      <c r="E48" s="233"/>
      <c r="F48" s="233"/>
      <c r="G48" s="69">
        <v>39</v>
      </c>
      <c r="H48" s="72">
        <f>H44+H45+H46+H47</f>
        <v>6494157</v>
      </c>
      <c r="I48" s="72">
        <f>I44+I45+I46+I47</f>
        <v>8483758</v>
      </c>
    </row>
    <row r="49" spans="1:9" ht="24.6" customHeight="1" x14ac:dyDescent="0.25">
      <c r="A49" s="182" t="s">
        <v>305</v>
      </c>
      <c r="B49" s="182"/>
      <c r="C49" s="182"/>
      <c r="D49" s="182"/>
      <c r="E49" s="182"/>
      <c r="F49" s="182"/>
      <c r="G49" s="67">
        <v>40</v>
      </c>
      <c r="H49" s="71">
        <v>-777668</v>
      </c>
      <c r="I49" s="71">
        <v>-1017121</v>
      </c>
    </row>
    <row r="50" spans="1:9" ht="12.75" customHeight="1" x14ac:dyDescent="0.25">
      <c r="A50" s="182" t="s">
        <v>210</v>
      </c>
      <c r="B50" s="182"/>
      <c r="C50" s="182"/>
      <c r="D50" s="182"/>
      <c r="E50" s="182"/>
      <c r="F50" s="182"/>
      <c r="G50" s="67">
        <v>41</v>
      </c>
      <c r="H50" s="71">
        <v>-800000</v>
      </c>
      <c r="I50" s="71">
        <v>-500000</v>
      </c>
    </row>
    <row r="51" spans="1:9" ht="12.75" customHeight="1" x14ac:dyDescent="0.25">
      <c r="A51" s="182" t="s">
        <v>211</v>
      </c>
      <c r="B51" s="182"/>
      <c r="C51" s="182"/>
      <c r="D51" s="182"/>
      <c r="E51" s="182"/>
      <c r="F51" s="182"/>
      <c r="G51" s="67">
        <v>42</v>
      </c>
      <c r="H51" s="71">
        <v>0</v>
      </c>
      <c r="I51" s="71">
        <v>-40065</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-121652</v>
      </c>
      <c r="I53" s="71">
        <v>-41581</v>
      </c>
    </row>
    <row r="54" spans="1:9" ht="30.6" customHeight="1" x14ac:dyDescent="0.25">
      <c r="A54" s="233" t="s">
        <v>214</v>
      </c>
      <c r="B54" s="233"/>
      <c r="C54" s="233"/>
      <c r="D54" s="233"/>
      <c r="E54" s="233"/>
      <c r="F54" s="233"/>
      <c r="G54" s="69">
        <v>45</v>
      </c>
      <c r="H54" s="72">
        <f>H49+H50+H51+H52+H53</f>
        <v>-1699320</v>
      </c>
      <c r="I54" s="72">
        <f>I49+I50+I51+I52+I53</f>
        <v>-1598767</v>
      </c>
    </row>
    <row r="55" spans="1:9" ht="29.4" customHeight="1" x14ac:dyDescent="0.25">
      <c r="A55" s="234" t="s">
        <v>215</v>
      </c>
      <c r="B55" s="234"/>
      <c r="C55" s="234"/>
      <c r="D55" s="234"/>
      <c r="E55" s="234"/>
      <c r="F55" s="234"/>
      <c r="G55" s="69">
        <v>46</v>
      </c>
      <c r="H55" s="72">
        <f>H48+H54</f>
        <v>4794837</v>
      </c>
      <c r="I55" s="72">
        <f>I48+I54</f>
        <v>6884991</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-2705048</v>
      </c>
      <c r="I57" s="72">
        <f>I27+I42+I55+I56</f>
        <v>-1576533</v>
      </c>
    </row>
    <row r="58" spans="1:9" x14ac:dyDescent="0.25">
      <c r="A58" s="236" t="s">
        <v>218</v>
      </c>
      <c r="B58" s="236"/>
      <c r="C58" s="236"/>
      <c r="D58" s="236"/>
      <c r="E58" s="236"/>
      <c r="F58" s="236"/>
      <c r="G58" s="67">
        <v>49</v>
      </c>
      <c r="H58" s="71">
        <v>3949308</v>
      </c>
      <c r="I58" s="71">
        <v>2541408</v>
      </c>
    </row>
    <row r="59" spans="1:9" ht="31.2" customHeight="1" x14ac:dyDescent="0.25">
      <c r="A59" s="234" t="s">
        <v>219</v>
      </c>
      <c r="B59" s="234"/>
      <c r="C59" s="234"/>
      <c r="D59" s="234"/>
      <c r="E59" s="234"/>
      <c r="F59" s="234"/>
      <c r="G59" s="69">
        <v>50</v>
      </c>
      <c r="H59" s="72">
        <f>H57+H58</f>
        <v>1244260</v>
      </c>
      <c r="I59" s="72">
        <f>I57+I58</f>
        <v>964875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471</v>
      </c>
      <c r="B2" s="192"/>
      <c r="C2" s="192"/>
      <c r="D2" s="192"/>
      <c r="E2" s="192"/>
      <c r="F2" s="192"/>
      <c r="G2" s="192"/>
      <c r="H2" s="192"/>
      <c r="I2" s="192"/>
    </row>
    <row r="3" spans="1:9" x14ac:dyDescent="0.25">
      <c r="A3" s="248" t="s">
        <v>447</v>
      </c>
      <c r="B3" s="249"/>
      <c r="C3" s="249"/>
      <c r="D3" s="249"/>
      <c r="E3" s="249"/>
      <c r="F3" s="249"/>
      <c r="G3" s="249"/>
      <c r="H3" s="249"/>
      <c r="I3" s="249"/>
    </row>
    <row r="4" spans="1:9" x14ac:dyDescent="0.25">
      <c r="A4" s="241" t="s">
        <v>450</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f>SUM(H8:H12)</f>
        <v>0</v>
      </c>
      <c r="I13" s="60">
        <f>SUM(I8:I12)</f>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f>SUM(H14:H19)</f>
        <v>0</v>
      </c>
      <c r="I20" s="60">
        <f>SUM(I14:I19)</f>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1" zoomScale="80" zoomScaleNormal="100" zoomScaleSheetLayoutView="80" workbookViewId="0">
      <selection activeCell="U56" sqref="U5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45352</v>
      </c>
      <c r="F2" s="4" t="s">
        <v>0</v>
      </c>
      <c r="G2" s="9">
        <v>45382</v>
      </c>
      <c r="H2" s="27"/>
      <c r="I2" s="27"/>
      <c r="J2" s="27"/>
      <c r="K2" s="26"/>
      <c r="X2" s="28" t="s">
        <v>447</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2523914</v>
      </c>
      <c r="I7" s="33">
        <v>11174704</v>
      </c>
      <c r="J7" s="33">
        <v>964576</v>
      </c>
      <c r="K7" s="33">
        <v>106178</v>
      </c>
      <c r="L7" s="33">
        <v>0</v>
      </c>
      <c r="M7" s="33">
        <v>0</v>
      </c>
      <c r="N7" s="33">
        <v>0</v>
      </c>
      <c r="O7" s="33">
        <v>6061338</v>
      </c>
      <c r="P7" s="33">
        <v>0</v>
      </c>
      <c r="Q7" s="33">
        <v>0</v>
      </c>
      <c r="R7" s="33">
        <v>0</v>
      </c>
      <c r="S7" s="33">
        <v>0</v>
      </c>
      <c r="T7" s="33">
        <v>0</v>
      </c>
      <c r="U7" s="33">
        <v>-7781722</v>
      </c>
      <c r="V7" s="33">
        <v>4302228</v>
      </c>
      <c r="W7" s="34">
        <f>H7+I7+J7+K7-L7+M7+N7+O7+P7+Q7+R7+U7+V7+S7+T7</f>
        <v>17351216</v>
      </c>
      <c r="X7" s="33">
        <v>4360949</v>
      </c>
      <c r="Y7" s="34">
        <f>W7+X7</f>
        <v>21712165</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2523914</v>
      </c>
      <c r="I10" s="34">
        <f t="shared" ref="I10:Y10" si="2">I7+I8+I9</f>
        <v>11174704</v>
      </c>
      <c r="J10" s="34">
        <f t="shared" si="2"/>
        <v>964576</v>
      </c>
      <c r="K10" s="34">
        <f>K7+K8+K9</f>
        <v>106178</v>
      </c>
      <c r="L10" s="34">
        <f t="shared" si="2"/>
        <v>0</v>
      </c>
      <c r="M10" s="34">
        <f t="shared" si="2"/>
        <v>0</v>
      </c>
      <c r="N10" s="34">
        <f t="shared" si="2"/>
        <v>0</v>
      </c>
      <c r="O10" s="34">
        <f t="shared" si="2"/>
        <v>6061338</v>
      </c>
      <c r="P10" s="34">
        <f t="shared" si="2"/>
        <v>0</v>
      </c>
      <c r="Q10" s="34">
        <f t="shared" si="2"/>
        <v>0</v>
      </c>
      <c r="R10" s="34">
        <f t="shared" si="2"/>
        <v>0</v>
      </c>
      <c r="S10" s="34">
        <f t="shared" si="2"/>
        <v>0</v>
      </c>
      <c r="T10" s="34">
        <f t="shared" si="2"/>
        <v>0</v>
      </c>
      <c r="U10" s="34">
        <f t="shared" si="2"/>
        <v>-7781722</v>
      </c>
      <c r="V10" s="34">
        <f t="shared" si="2"/>
        <v>4302228</v>
      </c>
      <c r="W10" s="34">
        <f t="shared" si="2"/>
        <v>17351216</v>
      </c>
      <c r="X10" s="34">
        <f t="shared" si="2"/>
        <v>4360949</v>
      </c>
      <c r="Y10" s="34">
        <f t="shared" si="2"/>
        <v>21712165</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929146</v>
      </c>
      <c r="W11" s="34">
        <f t="shared" ref="W11:W29" si="3">H11+I11+J11+K11-L11+M11+N11+O11+P11+Q11+R11+U11+V11+S11+T11</f>
        <v>929146</v>
      </c>
      <c r="X11" s="33">
        <v>73048</v>
      </c>
      <c r="Y11" s="34">
        <f t="shared" ref="Y11:Y29" si="4">W11+X11</f>
        <v>1002194</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-99617</v>
      </c>
      <c r="P13" s="35">
        <v>0</v>
      </c>
      <c r="Q13" s="35">
        <v>0</v>
      </c>
      <c r="R13" s="35">
        <v>0</v>
      </c>
      <c r="S13" s="33">
        <v>0</v>
      </c>
      <c r="T13" s="33">
        <v>0</v>
      </c>
      <c r="U13" s="33">
        <v>99617</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21867</v>
      </c>
      <c r="V20" s="33">
        <v>0</v>
      </c>
      <c r="W20" s="34">
        <f t="shared" si="3"/>
        <v>21867</v>
      </c>
      <c r="X20" s="33">
        <v>0</v>
      </c>
      <c r="Y20" s="34">
        <f t="shared" si="4"/>
        <v>21867</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-800000</v>
      </c>
      <c r="V26" s="33">
        <v>0</v>
      </c>
      <c r="W26" s="34">
        <f t="shared" si="3"/>
        <v>-800000</v>
      </c>
      <c r="X26" s="33">
        <v>0</v>
      </c>
      <c r="Y26" s="34">
        <f t="shared" si="4"/>
        <v>-800000</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4302228</v>
      </c>
      <c r="V28" s="33">
        <v>-4302228</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2523914</v>
      </c>
      <c r="I30" s="36">
        <f t="shared" ref="I30:Y30" si="5">SUM(I10:I29)</f>
        <v>11174704</v>
      </c>
      <c r="J30" s="36">
        <f t="shared" si="5"/>
        <v>964576</v>
      </c>
      <c r="K30" s="36">
        <f t="shared" si="5"/>
        <v>106178</v>
      </c>
      <c r="L30" s="36">
        <f t="shared" si="5"/>
        <v>0</v>
      </c>
      <c r="M30" s="36">
        <f t="shared" si="5"/>
        <v>0</v>
      </c>
      <c r="N30" s="36">
        <f t="shared" si="5"/>
        <v>0</v>
      </c>
      <c r="O30" s="36">
        <f t="shared" si="5"/>
        <v>5961721</v>
      </c>
      <c r="P30" s="36">
        <f t="shared" si="5"/>
        <v>0</v>
      </c>
      <c r="Q30" s="36">
        <f t="shared" si="5"/>
        <v>0</v>
      </c>
      <c r="R30" s="36">
        <f t="shared" si="5"/>
        <v>0</v>
      </c>
      <c r="S30" s="36">
        <f t="shared" si="5"/>
        <v>0</v>
      </c>
      <c r="T30" s="36">
        <f t="shared" si="5"/>
        <v>0</v>
      </c>
      <c r="U30" s="36">
        <f t="shared" si="5"/>
        <v>-4158010</v>
      </c>
      <c r="V30" s="36">
        <f t="shared" si="5"/>
        <v>929146</v>
      </c>
      <c r="W30" s="36">
        <f t="shared" si="5"/>
        <v>17502229</v>
      </c>
      <c r="X30" s="36">
        <f t="shared" si="5"/>
        <v>4433997</v>
      </c>
      <c r="Y30" s="36">
        <f t="shared" si="5"/>
        <v>21936226</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-99617</v>
      </c>
      <c r="P32" s="34">
        <f t="shared" si="6"/>
        <v>0</v>
      </c>
      <c r="Q32" s="34">
        <f t="shared" si="6"/>
        <v>0</v>
      </c>
      <c r="R32" s="34">
        <f t="shared" si="6"/>
        <v>0</v>
      </c>
      <c r="S32" s="34">
        <f t="shared" ref="S32:T32" si="7">SUM(S12:S20)</f>
        <v>0</v>
      </c>
      <c r="T32" s="34">
        <f t="shared" si="7"/>
        <v>0</v>
      </c>
      <c r="U32" s="34">
        <f t="shared" si="6"/>
        <v>121484</v>
      </c>
      <c r="V32" s="34">
        <f t="shared" si="6"/>
        <v>0</v>
      </c>
      <c r="W32" s="34">
        <f t="shared" si="6"/>
        <v>21867</v>
      </c>
      <c r="X32" s="34">
        <f t="shared" si="6"/>
        <v>0</v>
      </c>
      <c r="Y32" s="34">
        <f t="shared" si="6"/>
        <v>21867</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-99617</v>
      </c>
      <c r="P33" s="34">
        <f t="shared" si="8"/>
        <v>0</v>
      </c>
      <c r="Q33" s="34">
        <f t="shared" si="8"/>
        <v>0</v>
      </c>
      <c r="R33" s="34">
        <f t="shared" si="8"/>
        <v>0</v>
      </c>
      <c r="S33" s="34">
        <f t="shared" ref="S33:T33" si="9">S11+S32</f>
        <v>0</v>
      </c>
      <c r="T33" s="34">
        <f t="shared" si="9"/>
        <v>0</v>
      </c>
      <c r="U33" s="34">
        <f t="shared" si="8"/>
        <v>121484</v>
      </c>
      <c r="V33" s="34">
        <f t="shared" si="8"/>
        <v>929146</v>
      </c>
      <c r="W33" s="34">
        <f t="shared" si="8"/>
        <v>951013</v>
      </c>
      <c r="X33" s="34">
        <f t="shared" si="8"/>
        <v>73048</v>
      </c>
      <c r="Y33" s="34">
        <f t="shared" si="8"/>
        <v>1024061</v>
      </c>
    </row>
    <row r="34" spans="1:25" ht="30.75" customHeight="1" x14ac:dyDescent="0.25">
      <c r="A34" s="268" t="s">
        <v>427</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3502228</v>
      </c>
      <c r="V34" s="36">
        <f t="shared" si="10"/>
        <v>-4302228</v>
      </c>
      <c r="W34" s="36">
        <f t="shared" si="10"/>
        <v>-800000</v>
      </c>
      <c r="X34" s="36">
        <f t="shared" si="10"/>
        <v>0</v>
      </c>
      <c r="Y34" s="36">
        <f t="shared" si="10"/>
        <v>-800000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2523910</v>
      </c>
      <c r="I36" s="33">
        <v>11174708</v>
      </c>
      <c r="J36" s="33">
        <v>1140679</v>
      </c>
      <c r="K36" s="33">
        <v>106178</v>
      </c>
      <c r="L36" s="33">
        <v>0</v>
      </c>
      <c r="M36" s="33">
        <v>0</v>
      </c>
      <c r="N36" s="33">
        <v>0</v>
      </c>
      <c r="O36" s="33">
        <v>5662872</v>
      </c>
      <c r="P36" s="33">
        <v>0</v>
      </c>
      <c r="Q36" s="33">
        <v>0</v>
      </c>
      <c r="R36" s="33">
        <v>0</v>
      </c>
      <c r="S36" s="33">
        <v>0</v>
      </c>
      <c r="T36" s="33">
        <v>0</v>
      </c>
      <c r="U36" s="33">
        <v>-3257131</v>
      </c>
      <c r="V36" s="33">
        <v>1892460</v>
      </c>
      <c r="W36" s="37">
        <f>H36+I36+J36+K36-L36+M36+N36+O36+P36+Q36+R36+U36+V36+S36+T36</f>
        <v>19243676</v>
      </c>
      <c r="X36" s="33">
        <v>4110382</v>
      </c>
      <c r="Y36" s="37">
        <f t="shared" ref="Y36:Y38" si="12">W36+X36</f>
        <v>23354058</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2523910</v>
      </c>
      <c r="I39" s="34">
        <f t="shared" ref="I39:Y39" si="14">I36+I37+I38</f>
        <v>11174708</v>
      </c>
      <c r="J39" s="34">
        <f t="shared" si="14"/>
        <v>1140679</v>
      </c>
      <c r="K39" s="34">
        <f t="shared" si="14"/>
        <v>106178</v>
      </c>
      <c r="L39" s="34">
        <f t="shared" si="14"/>
        <v>0</v>
      </c>
      <c r="M39" s="34">
        <f t="shared" si="14"/>
        <v>0</v>
      </c>
      <c r="N39" s="34">
        <f t="shared" si="14"/>
        <v>0</v>
      </c>
      <c r="O39" s="34">
        <f t="shared" si="14"/>
        <v>5662872</v>
      </c>
      <c r="P39" s="34">
        <f t="shared" si="14"/>
        <v>0</v>
      </c>
      <c r="Q39" s="34">
        <f t="shared" si="14"/>
        <v>0</v>
      </c>
      <c r="R39" s="34">
        <f t="shared" si="14"/>
        <v>0</v>
      </c>
      <c r="S39" s="34">
        <f t="shared" si="14"/>
        <v>0</v>
      </c>
      <c r="T39" s="34">
        <f t="shared" si="14"/>
        <v>0</v>
      </c>
      <c r="U39" s="34">
        <f t="shared" si="14"/>
        <v>-3257131</v>
      </c>
      <c r="V39" s="34">
        <f t="shared" si="14"/>
        <v>1892460</v>
      </c>
      <c r="W39" s="34">
        <f t="shared" si="14"/>
        <v>19243676</v>
      </c>
      <c r="X39" s="34">
        <f t="shared" si="14"/>
        <v>4110382</v>
      </c>
      <c r="Y39" s="34">
        <f t="shared" si="14"/>
        <v>23354058</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11162</v>
      </c>
      <c r="W40" s="37">
        <f t="shared" ref="W40:W58" si="15">H40+I40+J40+K40-L40+M40+N40+O40+P40+Q40+R40+U40+V40+S40+T40</f>
        <v>11162</v>
      </c>
      <c r="X40" s="33">
        <v>95624</v>
      </c>
      <c r="Y40" s="37">
        <f t="shared" ref="Y40:Y58" si="16">W40+X40</f>
        <v>106786</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-99617</v>
      </c>
      <c r="P42" s="35">
        <v>0</v>
      </c>
      <c r="Q42" s="35">
        <v>0</v>
      </c>
      <c r="R42" s="35">
        <v>0</v>
      </c>
      <c r="S42" s="33">
        <v>0</v>
      </c>
      <c r="T42" s="33">
        <v>0</v>
      </c>
      <c r="U42" s="33">
        <v>99617</v>
      </c>
      <c r="V42" s="33">
        <v>0</v>
      </c>
      <c r="W42" s="37">
        <f t="shared" si="15"/>
        <v>0</v>
      </c>
      <c r="X42" s="33">
        <v>0</v>
      </c>
      <c r="Y42" s="37">
        <f t="shared" si="16"/>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8</v>
      </c>
      <c r="K48" s="33">
        <v>0</v>
      </c>
      <c r="L48" s="33">
        <v>0</v>
      </c>
      <c r="M48" s="33">
        <v>0</v>
      </c>
      <c r="N48" s="33">
        <v>0</v>
      </c>
      <c r="O48" s="33">
        <v>0</v>
      </c>
      <c r="P48" s="33">
        <v>0</v>
      </c>
      <c r="Q48" s="33">
        <v>0</v>
      </c>
      <c r="R48" s="33">
        <v>0</v>
      </c>
      <c r="S48" s="33">
        <v>0</v>
      </c>
      <c r="T48" s="33">
        <v>0</v>
      </c>
      <c r="U48" s="33">
        <v>0</v>
      </c>
      <c r="V48" s="33">
        <v>0</v>
      </c>
      <c r="W48" s="37">
        <f t="shared" si="15"/>
        <v>8</v>
      </c>
      <c r="X48" s="33">
        <v>0</v>
      </c>
      <c r="Y48" s="37">
        <f t="shared" si="16"/>
        <v>8</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21867</v>
      </c>
      <c r="V49" s="33">
        <v>0</v>
      </c>
      <c r="W49" s="37">
        <f t="shared" si="15"/>
        <v>21867</v>
      </c>
      <c r="X49" s="33">
        <v>0</v>
      </c>
      <c r="Y49" s="37">
        <f t="shared" si="16"/>
        <v>21867</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-500000</v>
      </c>
      <c r="Y55" s="37">
        <f t="shared" si="16"/>
        <v>-500000</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1892460</v>
      </c>
      <c r="V57" s="33">
        <v>-1892460</v>
      </c>
      <c r="W57" s="37">
        <f t="shared" si="15"/>
        <v>0</v>
      </c>
      <c r="X57" s="33">
        <v>0</v>
      </c>
      <c r="Y57" s="37">
        <f t="shared" si="16"/>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431</v>
      </c>
      <c r="B59" s="270"/>
      <c r="C59" s="270"/>
      <c r="D59" s="270"/>
      <c r="E59" s="270"/>
      <c r="F59" s="270"/>
      <c r="G59" s="8">
        <v>51</v>
      </c>
      <c r="H59" s="36">
        <f>SUM(H39:H58)</f>
        <v>2523910</v>
      </c>
      <c r="I59" s="36">
        <f t="shared" ref="I59:Y59" si="17">SUM(I39:I58)</f>
        <v>11174708</v>
      </c>
      <c r="J59" s="36">
        <f t="shared" si="17"/>
        <v>1140687</v>
      </c>
      <c r="K59" s="36">
        <f t="shared" si="17"/>
        <v>106178</v>
      </c>
      <c r="L59" s="36">
        <f t="shared" si="17"/>
        <v>0</v>
      </c>
      <c r="M59" s="36">
        <f t="shared" si="17"/>
        <v>0</v>
      </c>
      <c r="N59" s="36">
        <f t="shared" si="17"/>
        <v>0</v>
      </c>
      <c r="O59" s="36">
        <f t="shared" si="17"/>
        <v>5563255</v>
      </c>
      <c r="P59" s="36">
        <f t="shared" si="17"/>
        <v>0</v>
      </c>
      <c r="Q59" s="36">
        <f t="shared" si="17"/>
        <v>0</v>
      </c>
      <c r="R59" s="36">
        <f t="shared" si="17"/>
        <v>0</v>
      </c>
      <c r="S59" s="36">
        <f t="shared" si="17"/>
        <v>0</v>
      </c>
      <c r="T59" s="36">
        <f t="shared" si="17"/>
        <v>0</v>
      </c>
      <c r="U59" s="36">
        <f t="shared" si="17"/>
        <v>-1243187</v>
      </c>
      <c r="V59" s="36">
        <f t="shared" si="17"/>
        <v>11162</v>
      </c>
      <c r="W59" s="36">
        <f t="shared" si="17"/>
        <v>19276713</v>
      </c>
      <c r="X59" s="36">
        <f t="shared" si="17"/>
        <v>3706006</v>
      </c>
      <c r="Y59" s="36">
        <f t="shared" si="17"/>
        <v>22982719</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18">SUM(I41:I49)</f>
        <v>0</v>
      </c>
      <c r="J61" s="37">
        <f t="shared" si="18"/>
        <v>8</v>
      </c>
      <c r="K61" s="37">
        <f t="shared" si="18"/>
        <v>0</v>
      </c>
      <c r="L61" s="37">
        <f t="shared" si="18"/>
        <v>0</v>
      </c>
      <c r="M61" s="37">
        <f t="shared" si="18"/>
        <v>0</v>
      </c>
      <c r="N61" s="37">
        <f t="shared" si="18"/>
        <v>0</v>
      </c>
      <c r="O61" s="37">
        <f t="shared" si="18"/>
        <v>-99617</v>
      </c>
      <c r="P61" s="37">
        <f t="shared" si="18"/>
        <v>0</v>
      </c>
      <c r="Q61" s="37">
        <f t="shared" si="18"/>
        <v>0</v>
      </c>
      <c r="R61" s="37">
        <f t="shared" si="18"/>
        <v>0</v>
      </c>
      <c r="S61" s="37">
        <f t="shared" ref="S61:T61" si="19">SUM(S41:S49)</f>
        <v>0</v>
      </c>
      <c r="T61" s="37">
        <f t="shared" si="19"/>
        <v>0</v>
      </c>
      <c r="U61" s="37">
        <f t="shared" si="18"/>
        <v>121484</v>
      </c>
      <c r="V61" s="37">
        <f t="shared" si="18"/>
        <v>0</v>
      </c>
      <c r="W61" s="37">
        <f t="shared" si="18"/>
        <v>21875</v>
      </c>
      <c r="X61" s="37">
        <f t="shared" si="18"/>
        <v>0</v>
      </c>
      <c r="Y61" s="37">
        <f t="shared" si="18"/>
        <v>21875</v>
      </c>
    </row>
    <row r="62" spans="1:25" ht="27.75" customHeight="1" x14ac:dyDescent="0.25">
      <c r="A62" s="267" t="s">
        <v>433</v>
      </c>
      <c r="B62" s="267"/>
      <c r="C62" s="267"/>
      <c r="D62" s="267"/>
      <c r="E62" s="267"/>
      <c r="F62" s="267"/>
      <c r="G62" s="7">
        <v>53</v>
      </c>
      <c r="H62" s="37">
        <f>H40+H61</f>
        <v>0</v>
      </c>
      <c r="I62" s="37">
        <f t="shared" ref="I62:Y62" si="20">I40+I61</f>
        <v>0</v>
      </c>
      <c r="J62" s="37">
        <f t="shared" si="20"/>
        <v>8</v>
      </c>
      <c r="K62" s="37">
        <f t="shared" si="20"/>
        <v>0</v>
      </c>
      <c r="L62" s="37">
        <f t="shared" si="20"/>
        <v>0</v>
      </c>
      <c r="M62" s="37">
        <f t="shared" si="20"/>
        <v>0</v>
      </c>
      <c r="N62" s="37">
        <f t="shared" si="20"/>
        <v>0</v>
      </c>
      <c r="O62" s="37">
        <f t="shared" si="20"/>
        <v>-99617</v>
      </c>
      <c r="P62" s="37">
        <f t="shared" si="20"/>
        <v>0</v>
      </c>
      <c r="Q62" s="37">
        <f t="shared" si="20"/>
        <v>0</v>
      </c>
      <c r="R62" s="37">
        <f t="shared" si="20"/>
        <v>0</v>
      </c>
      <c r="S62" s="37">
        <f t="shared" ref="S62:T62" si="21">S40+S61</f>
        <v>0</v>
      </c>
      <c r="T62" s="37">
        <f t="shared" si="21"/>
        <v>0</v>
      </c>
      <c r="U62" s="37">
        <f t="shared" si="20"/>
        <v>121484</v>
      </c>
      <c r="V62" s="37">
        <f t="shared" si="20"/>
        <v>11162</v>
      </c>
      <c r="W62" s="37">
        <f t="shared" si="20"/>
        <v>33037</v>
      </c>
      <c r="X62" s="37">
        <f t="shared" si="20"/>
        <v>95624</v>
      </c>
      <c r="Y62" s="37">
        <f t="shared" si="20"/>
        <v>128661</v>
      </c>
    </row>
    <row r="63" spans="1:25" ht="29.25" customHeight="1" x14ac:dyDescent="0.25">
      <c r="A63" s="268" t="s">
        <v>434</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1892460</v>
      </c>
      <c r="V63" s="38">
        <f t="shared" si="22"/>
        <v>-1892460</v>
      </c>
      <c r="W63" s="38">
        <f t="shared" si="22"/>
        <v>0</v>
      </c>
      <c r="X63" s="38">
        <f t="shared" si="22"/>
        <v>-500000</v>
      </c>
      <c r="Y63" s="38">
        <f t="shared" si="22"/>
        <v>-500000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446</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2024-04-29T11:18:32Z</cp:lastPrinted>
  <dcterms:created xsi:type="dcterms:W3CDTF">2008-10-17T11:51:54Z</dcterms:created>
  <dcterms:modified xsi:type="dcterms:W3CDTF">2024-04-29T11:18:34Z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