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competencehrdoo-my.sharepoint.com/personal/ivana_rast_competence_hr/Documents/Dokumenti/IM/B) REPORT/The Bird/2024/HANFA/Q4 Report/Konsolidirano/"/>
    </mc:Choice>
  </mc:AlternateContent>
  <xr:revisionPtr revIDLastSave="124" documentId="11_2AEAD334B0764B1FA9054C75619E898B6ECB7BB5" xr6:coauthVersionLast="47" xr6:coauthVersionMax="47" xr10:uidLastSave="{701C35A5-D6CA-4C44-9942-41C0F782550F}"/>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X40" i="22" l="1"/>
  <c r="V40" i="22"/>
  <c r="I117" i="18"/>
  <c r="I89" i="26"/>
  <c r="H89" i="26"/>
  <c r="K16" i="26" l="1"/>
  <c r="K14" i="26" s="1"/>
  <c r="K61" i="26" s="1"/>
  <c r="K48" i="26"/>
  <c r="J16" i="26"/>
  <c r="J14" i="26" s="1"/>
  <c r="J48" i="26"/>
  <c r="I58" i="20"/>
  <c r="V57" i="22"/>
  <c r="U57" i="22" s="1"/>
  <c r="K8" i="26"/>
  <c r="K37" i="26"/>
  <c r="K20" i="26"/>
  <c r="H97" i="18"/>
  <c r="H60" i="18"/>
  <c r="I60" i="18"/>
  <c r="W8" i="22"/>
  <c r="W9" i="22"/>
  <c r="W7" i="22"/>
  <c r="J98" i="26"/>
  <c r="K98" i="26"/>
  <c r="I98" i="26"/>
  <c r="H98" i="26"/>
  <c r="J91" i="26"/>
  <c r="K91" i="26"/>
  <c r="I91" i="26"/>
  <c r="H91" i="26"/>
  <c r="K90" i="26"/>
  <c r="J108" i="26"/>
  <c r="H108" i="26"/>
  <c r="H109" i="26"/>
  <c r="K108" i="26"/>
  <c r="J90" i="26"/>
  <c r="I108" i="26"/>
  <c r="I90" i="26"/>
  <c r="H90" i="26"/>
  <c r="S61" i="22"/>
  <c r="S62" i="22"/>
  <c r="T61" i="22"/>
  <c r="T62" i="22"/>
  <c r="S63" i="22"/>
  <c r="T63" i="22"/>
  <c r="S32" i="22"/>
  <c r="S33" i="22"/>
  <c r="T32" i="22"/>
  <c r="T33" i="22"/>
  <c r="S34" i="22"/>
  <c r="T34" i="22"/>
  <c r="W41" i="22"/>
  <c r="W42" i="22"/>
  <c r="W43" i="22"/>
  <c r="W44" i="22"/>
  <c r="W45" i="22"/>
  <c r="W46" i="22"/>
  <c r="W47" i="22"/>
  <c r="W48" i="22"/>
  <c r="W49" i="22"/>
  <c r="W50" i="22"/>
  <c r="W51" i="22"/>
  <c r="W52" i="22"/>
  <c r="W53" i="22"/>
  <c r="W54" i="22"/>
  <c r="Y54" i="22"/>
  <c r="W55" i="22"/>
  <c r="W59" i="22" s="1"/>
  <c r="W56" i="22"/>
  <c r="W57" i="22"/>
  <c r="W58" i="22"/>
  <c r="W40" i="22"/>
  <c r="S39" i="22"/>
  <c r="S59" i="22"/>
  <c r="T39" i="22"/>
  <c r="T59" i="22"/>
  <c r="W37" i="22"/>
  <c r="W38" i="22"/>
  <c r="W36" i="22"/>
  <c r="W25" i="22"/>
  <c r="Y25" i="22"/>
  <c r="W12" i="22"/>
  <c r="W13" i="22"/>
  <c r="W14" i="22"/>
  <c r="W15" i="22"/>
  <c r="W16" i="22"/>
  <c r="W17" i="22"/>
  <c r="W18" i="22"/>
  <c r="W19" i="22"/>
  <c r="W20" i="22"/>
  <c r="W21" i="22"/>
  <c r="W22" i="22"/>
  <c r="W23" i="22"/>
  <c r="W24" i="22"/>
  <c r="W26" i="22"/>
  <c r="Y26" i="22" s="1"/>
  <c r="W27" i="22"/>
  <c r="W28" i="22"/>
  <c r="W29" i="22"/>
  <c r="W11" i="22"/>
  <c r="S10" i="22"/>
  <c r="S30" i="22"/>
  <c r="T10" i="22"/>
  <c r="T30" i="22"/>
  <c r="I48" i="21"/>
  <c r="H48" i="21"/>
  <c r="I42" i="21"/>
  <c r="H42" i="21"/>
  <c r="I35" i="21"/>
  <c r="H35" i="21"/>
  <c r="I29" i="21"/>
  <c r="H29" i="21"/>
  <c r="I20" i="21"/>
  <c r="H20" i="21"/>
  <c r="I13" i="21"/>
  <c r="H13" i="21"/>
  <c r="K111" i="26"/>
  <c r="J111" i="26"/>
  <c r="I111" i="26"/>
  <c r="H111" i="26"/>
  <c r="K85" i="26"/>
  <c r="J85" i="26"/>
  <c r="I85" i="26"/>
  <c r="H85" i="26"/>
  <c r="K70" i="26"/>
  <c r="J70" i="26"/>
  <c r="I70" i="26"/>
  <c r="H70" i="26"/>
  <c r="I48" i="26"/>
  <c r="H48" i="26"/>
  <c r="J37" i="26"/>
  <c r="I37" i="26"/>
  <c r="H37" i="26"/>
  <c r="K29" i="26"/>
  <c r="J29" i="26"/>
  <c r="I29" i="26"/>
  <c r="H29" i="26"/>
  <c r="K26" i="26"/>
  <c r="J26" i="26"/>
  <c r="I26" i="26"/>
  <c r="H26" i="26"/>
  <c r="J20" i="26"/>
  <c r="I20" i="26"/>
  <c r="H20" i="26"/>
  <c r="I16" i="26"/>
  <c r="H16" i="26"/>
  <c r="H14" i="26" s="1"/>
  <c r="J8" i="26"/>
  <c r="I8" i="26"/>
  <c r="H8" i="26"/>
  <c r="H21" i="21"/>
  <c r="I21" i="21"/>
  <c r="H36" i="21"/>
  <c r="I36" i="21"/>
  <c r="H49" i="21"/>
  <c r="I49" i="21"/>
  <c r="I51" i="21"/>
  <c r="I53" i="21"/>
  <c r="H51" i="21"/>
  <c r="H53" i="21"/>
  <c r="I85" i="18"/>
  <c r="H85" i="18"/>
  <c r="I78" i="18"/>
  <c r="H78" i="18"/>
  <c r="H54" i="20"/>
  <c r="H48" i="20"/>
  <c r="H41" i="20"/>
  <c r="H35" i="20"/>
  <c r="H19" i="20"/>
  <c r="I9" i="20"/>
  <c r="I18" i="20" s="1"/>
  <c r="H117" i="18"/>
  <c r="H105" i="18"/>
  <c r="H98" i="18"/>
  <c r="H94" i="18"/>
  <c r="H91" i="18"/>
  <c r="H53" i="18"/>
  <c r="H45" i="18"/>
  <c r="H38" i="18"/>
  <c r="H27" i="18"/>
  <c r="H17" i="18"/>
  <c r="H10" i="18"/>
  <c r="H63" i="22"/>
  <c r="H61" i="22"/>
  <c r="H62" i="22"/>
  <c r="H39" i="22"/>
  <c r="H59" i="22"/>
  <c r="H34" i="22"/>
  <c r="H32" i="22"/>
  <c r="H33" i="22"/>
  <c r="K10" i="22"/>
  <c r="H55" i="20"/>
  <c r="H9" i="18"/>
  <c r="H75" i="18"/>
  <c r="H133" i="18"/>
  <c r="H44" i="18"/>
  <c r="X63" i="22"/>
  <c r="V63" i="22"/>
  <c r="U63" i="22"/>
  <c r="R63" i="22"/>
  <c r="Q63" i="22"/>
  <c r="P63" i="22"/>
  <c r="O63" i="22"/>
  <c r="N63" i="22"/>
  <c r="M63" i="22"/>
  <c r="L63" i="22"/>
  <c r="K63" i="22"/>
  <c r="J63" i="22"/>
  <c r="I63" i="22"/>
  <c r="X61" i="22"/>
  <c r="X62" i="22"/>
  <c r="V61" i="22"/>
  <c r="V62" i="22"/>
  <c r="U61" i="22"/>
  <c r="U62" i="22"/>
  <c r="R61" i="22"/>
  <c r="R62" i="22"/>
  <c r="Q61" i="22"/>
  <c r="Q62" i="22"/>
  <c r="P61" i="22"/>
  <c r="P62" i="22"/>
  <c r="O61" i="22"/>
  <c r="O62" i="22"/>
  <c r="N61" i="22"/>
  <c r="N62" i="22"/>
  <c r="M61" i="22"/>
  <c r="M62" i="22"/>
  <c r="L61" i="22"/>
  <c r="L62" i="22"/>
  <c r="K61" i="22"/>
  <c r="K62" i="22"/>
  <c r="J61" i="22"/>
  <c r="J62" i="22"/>
  <c r="I61" i="22"/>
  <c r="I62" i="22"/>
  <c r="Y58" i="22"/>
  <c r="Y57" i="22"/>
  <c r="Y56" i="22"/>
  <c r="Y55" i="22"/>
  <c r="Y59" i="22" s="1"/>
  <c r="Y53" i="22"/>
  <c r="Y52" i="22"/>
  <c r="Y51" i="22"/>
  <c r="Y50" i="22"/>
  <c r="Y49" i="22"/>
  <c r="Y48" i="22"/>
  <c r="Y47" i="22"/>
  <c r="Y46" i="22"/>
  <c r="Y45" i="22"/>
  <c r="Y44" i="22"/>
  <c r="Y43" i="22"/>
  <c r="Y42" i="22"/>
  <c r="Y41" i="22"/>
  <c r="Y40" i="22"/>
  <c r="X39" i="22"/>
  <c r="X59" i="22"/>
  <c r="V39" i="22"/>
  <c r="V59" i="22"/>
  <c r="U39" i="22"/>
  <c r="U59" i="22"/>
  <c r="R39" i="22"/>
  <c r="R59" i="22"/>
  <c r="Q39" i="22"/>
  <c r="Q59" i="22"/>
  <c r="P39" i="22"/>
  <c r="P59" i="22"/>
  <c r="O39" i="22"/>
  <c r="O59" i="22"/>
  <c r="N39" i="22"/>
  <c r="N59" i="22"/>
  <c r="M39" i="22"/>
  <c r="M59" i="22"/>
  <c r="L39" i="22"/>
  <c r="L59" i="22"/>
  <c r="K39" i="22"/>
  <c r="K59" i="22"/>
  <c r="J39" i="22"/>
  <c r="J59" i="22"/>
  <c r="I39" i="22"/>
  <c r="I59" i="22"/>
  <c r="Y38" i="22"/>
  <c r="Y37" i="22"/>
  <c r="Y36" i="22"/>
  <c r="X34" i="22"/>
  <c r="V34" i="22"/>
  <c r="U34" i="22"/>
  <c r="R34" i="22"/>
  <c r="Q34" i="22"/>
  <c r="P34" i="22"/>
  <c r="O34" i="22"/>
  <c r="N34" i="22"/>
  <c r="M34" i="22"/>
  <c r="L34" i="22"/>
  <c r="K34" i="22"/>
  <c r="J34" i="22"/>
  <c r="I34" i="22"/>
  <c r="X32" i="22"/>
  <c r="X33" i="22"/>
  <c r="V32" i="22"/>
  <c r="V33" i="22"/>
  <c r="U32" i="22"/>
  <c r="U33" i="22"/>
  <c r="R32" i="22"/>
  <c r="R33" i="22"/>
  <c r="Q32" i="22"/>
  <c r="Q33" i="22"/>
  <c r="P32" i="22"/>
  <c r="P33" i="22"/>
  <c r="O32" i="22"/>
  <c r="O33" i="22"/>
  <c r="N32" i="22"/>
  <c r="N33" i="22"/>
  <c r="M32" i="22"/>
  <c r="M33" i="22"/>
  <c r="L32" i="22"/>
  <c r="L33" i="22"/>
  <c r="K32" i="22"/>
  <c r="K33" i="22"/>
  <c r="J32" i="22"/>
  <c r="J33" i="22"/>
  <c r="I32" i="22"/>
  <c r="I33" i="22"/>
  <c r="Y29" i="22"/>
  <c r="Y28" i="22"/>
  <c r="Y27" i="22"/>
  <c r="Y24" i="22"/>
  <c r="Y23" i="22"/>
  <c r="Y22" i="22"/>
  <c r="Y21" i="22"/>
  <c r="Y20" i="22"/>
  <c r="Y19" i="22"/>
  <c r="Y18" i="22"/>
  <c r="Y17" i="22"/>
  <c r="Y16" i="22"/>
  <c r="Y15" i="22"/>
  <c r="Y14" i="22"/>
  <c r="Y13" i="22"/>
  <c r="Y12" i="22"/>
  <c r="Y11" i="22"/>
  <c r="Y33" i="22" s="1"/>
  <c r="X10" i="22"/>
  <c r="X30" i="22"/>
  <c r="V10" i="22"/>
  <c r="V30" i="22" s="1"/>
  <c r="U10" i="22"/>
  <c r="U30" i="22" s="1"/>
  <c r="R10" i="22"/>
  <c r="R30" i="22"/>
  <c r="Q10" i="22"/>
  <c r="Q30" i="22"/>
  <c r="P10" i="22"/>
  <c r="P30" i="22"/>
  <c r="O10" i="22"/>
  <c r="O30" i="22"/>
  <c r="N10" i="22"/>
  <c r="N30" i="22"/>
  <c r="M10" i="22"/>
  <c r="M30" i="22"/>
  <c r="L10" i="22"/>
  <c r="L30" i="22"/>
  <c r="K30" i="22"/>
  <c r="J10" i="22"/>
  <c r="J30" i="22"/>
  <c r="I10" i="22"/>
  <c r="I30" i="22"/>
  <c r="H10" i="22"/>
  <c r="H30" i="22"/>
  <c r="Y9" i="22"/>
  <c r="Y8" i="22"/>
  <c r="Y7" i="22"/>
  <c r="Y10" i="22" s="1"/>
  <c r="I54" i="20"/>
  <c r="I55" i="20" s="1"/>
  <c r="I48" i="20"/>
  <c r="I41" i="20"/>
  <c r="I42" i="20" s="1"/>
  <c r="I35" i="20"/>
  <c r="I19" i="20"/>
  <c r="H9" i="20"/>
  <c r="H18" i="20" s="1"/>
  <c r="I105" i="18"/>
  <c r="I98" i="18"/>
  <c r="I94" i="18"/>
  <c r="I91" i="18"/>
  <c r="I53" i="18"/>
  <c r="I45" i="18"/>
  <c r="I38" i="18"/>
  <c r="I27" i="18"/>
  <c r="I17" i="18"/>
  <c r="I10" i="18"/>
  <c r="H72" i="18"/>
  <c r="Y61" i="22"/>
  <c r="Y62" i="22" s="1"/>
  <c r="W61" i="22"/>
  <c r="W62" i="22"/>
  <c r="Y32" i="22"/>
  <c r="W32" i="22"/>
  <c r="W33" i="22"/>
  <c r="Y39" i="22"/>
  <c r="W39" i="22"/>
  <c r="W10" i="22"/>
  <c r="H42" i="20" l="1"/>
  <c r="H24" i="20"/>
  <c r="H27" i="20" s="1"/>
  <c r="H57" i="20" s="1"/>
  <c r="H59" i="20" s="1"/>
  <c r="I24" i="20"/>
  <c r="I27" i="20" s="1"/>
  <c r="I57" i="20" s="1"/>
  <c r="I59" i="20" s="1"/>
  <c r="W63" i="22"/>
  <c r="Y63" i="22"/>
  <c r="Y34" i="22"/>
  <c r="W34" i="22"/>
  <c r="W30" i="22"/>
  <c r="Y30" i="22"/>
  <c r="I75" i="18"/>
  <c r="I133" i="18" s="1"/>
  <c r="I44" i="18"/>
  <c r="I9" i="18"/>
  <c r="J60" i="26"/>
  <c r="K60" i="26"/>
  <c r="K64" i="26" s="1"/>
  <c r="J61" i="26"/>
  <c r="J63" i="26" s="1"/>
  <c r="J62" i="26"/>
  <c r="J68" i="26" s="1"/>
  <c r="H61" i="26"/>
  <c r="H60" i="26"/>
  <c r="I60" i="26"/>
  <c r="I14" i="26"/>
  <c r="I61" i="26" s="1"/>
  <c r="I72" i="18" l="1"/>
  <c r="K62" i="26"/>
  <c r="K67" i="26" s="1"/>
  <c r="K63" i="26"/>
  <c r="K66" i="26"/>
  <c r="K68" i="26"/>
  <c r="J64" i="26"/>
  <c r="J67" i="26"/>
  <c r="J66" i="26"/>
  <c r="H63" i="26"/>
  <c r="H64" i="26"/>
  <c r="H62" i="26"/>
  <c r="H68" i="26" s="1"/>
  <c r="I63" i="26"/>
  <c r="I64" i="26"/>
  <c r="I62" i="26"/>
  <c r="I67" i="26" s="1"/>
  <c r="I109" i="26" s="1"/>
  <c r="J89" i="26" l="1"/>
  <c r="J109" i="26" s="1"/>
  <c r="K109" i="26"/>
  <c r="H67" i="26"/>
  <c r="H66" i="26"/>
  <c r="I68" i="26"/>
  <c r="I66" i="26"/>
</calcChain>
</file>

<file path=xl/sharedStrings.xml><?xml version="1.0" encoding="utf-8"?>
<sst xmlns="http://schemas.openxmlformats.org/spreadsheetml/2006/main" count="543" uniqueCount="476">
  <si>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</si>
  <si>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</si>
  <si>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</si>
  <si>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</si>
  <si>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</si>
  <si>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</si>
  <si>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</si>
  <si>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</si>
  <si>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</si>
  <si>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</si>
  <si>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</si>
  <si>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</si>
  <si>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</si>
  <si>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</si>
  <si>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</si>
  <si>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</si>
  <si>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</si>
  <si>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</si>
  <si>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</si>
  <si>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</si>
  <si>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</si>
  <si>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</si>
  <si>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</si>
  <si>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</si>
  <si>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</si>
  <si>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</si>
  <si>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</si>
  <si>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</si>
  <si>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</si>
  <si>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</si>
  <si>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</si>
  <si>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</si>
  <si>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</si>
  <si>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</si>
  <si>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</si>
  <si>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</si>
  <si>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</si>
  <si>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</si>
  <si>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</si>
  <si>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</si>
  <si>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</si>
  <si>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</si>
  <si>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</si>
  <si>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</si>
  <si>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</si>
  <si>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</si>
  <si>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</si>
  <si>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</si>
  <si>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</si>
  <si>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</si>
  <si>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</si>
  <si>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</si>
  <si>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</si>
  <si>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</si>
  <si>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</si>
  <si>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</si>
  <si>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</si>
  <si>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</si>
  <si>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</si>
  <si>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</si>
  <si>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</si>
  <si>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</si>
  <si>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</si>
  <si>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</si>
  <si>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</si>
  <si>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</si>
  <si>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</si>
  <si>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</si>
  <si>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</si>
  <si>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</si>
  <si>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</si>
  <si>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</si>
  <si>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</si>
  <si>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</si>
  <si>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</si>
  <si>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</si>
  <si>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</si>
  <si>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</si>
  <si>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</si>
  <si>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</si>
  <si>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</si>
  <si>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</si>
  <si>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</si>
  <si>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</si>
  <si>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</si>
  <si>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</si>
  <si>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</si>
  <si>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</si>
  <si>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</si>
  <si>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</si>
  <si>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</si>
  <si>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</si>
  <si>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</si>
  <si>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</si>
  <si>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</si>
  <si>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</si>
  <si>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</si>
  <si>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</si>
  <si>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</si>
  <si>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</si>
  <si>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</si>
  <si>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</si>
  <si>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</si>
  <si>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</si>
  <si>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</si>
  <si>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</si>
  <si>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</si>
  <si>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</si>
  <si>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</si>
  <si>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</si>
  <si>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</si>
  <si>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</si>
  <si>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</si>
  <si>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</si>
  <si>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</si>
  <si>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</si>
  <si>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</si>
  <si>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</si>
  <si>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</si>
  <si>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</si>
  <si>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</si>
  <si>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</si>
  <si>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</si>
  <si>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</si>
  <si>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</si>
  <si>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</si>
  <si>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</si>
  <si>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</si>
  <si>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</si>
  <si>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</si>
  <si>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</si>
  <si>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</si>
  <si>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</si>
  <si>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</si>
  <si>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</si>
  <si>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</si>
  <si>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</si>
  <si>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</si>
  <si>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</si>
  <si>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</si>
  <si>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</si>
  <si>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</si>
  <si>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</si>
  <si>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</si>
  <si>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</si>
  <si>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</si>
  <si>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</si>
  <si>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</si>
  <si>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</si>
  <si>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</si>
  <si>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</si>
  <si>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</si>
  <si>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</si>
  <si>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</si>
  <si>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</si>
  <si>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</si>
  <si>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</si>
  <si>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</si>
  <si>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</si>
  <si>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</si>
  <si>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</si>
  <si>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</si>
  <si>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</si>
  <si>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</si>
  <si>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</si>
  <si>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</si>
  <si>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</si>
  <si>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</si>
  <si>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</si>
  <si>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</si>
  <si>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</si>
  <si>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</si>
  <si>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</si>
  <si>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</si>
  <si>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</si>
  <si>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</si>
  <si>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</si>
  <si>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</si>
  <si>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</si>
  <si>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</si>
  <si>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</si>
  <si>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</si>
  <si>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</si>
  <si>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</si>
  <si>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</si>
  <si>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</si>
  <si>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</si>
  <si>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</si>
  <si>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</si>
  <si>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</si>
  <si>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</si>
  <si>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</si>
  <si>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</si>
  <si>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</si>
  <si>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</si>
  <si>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</si>
  <si>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</si>
  <si>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</si>
  <si>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</si>
  <si>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</si>
  <si>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</si>
  <si>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</si>
  <si>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</si>
  <si>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</si>
  <si>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</si>
  <si>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</si>
  <si>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</si>
  <si>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</si>
  <si>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</si>
  <si>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</si>
  <si>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</si>
  <si>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</si>
  <si>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</si>
  <si>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</si>
  <si>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</si>
  <si>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</si>
  <si>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</si>
  <si>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</si>
  <si>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</si>
  <si>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</si>
  <si>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</si>
  <si>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</si>
  <si>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</si>
  <si>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</si>
  <si>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</si>
  <si>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</si>
  <si>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</si>
  <si>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</si>
  <si>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</si>
  <si>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</si>
  <si>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</si>
  <si>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</si>
  <si>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</si>
  <si>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</si>
  <si>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</si>
  <si>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</si>
  <si>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</si>
  <si>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</si>
  <si>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</si>
  <si>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</si>
  <si>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</si>
  <si>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</si>
  <si>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</si>
  <si>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</si>
  <si>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</si>
  <si>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</si>
  <si>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</si>
  <si>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</si>
  <si>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</si>
  <si>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</si>
  <si>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</si>
  <si>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</si>
  <si>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</si>
  <si>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</si>
  <si>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</si>
  <si>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</si>
  <si>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</si>
  <si>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</si>
  <si>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</si>
  <si>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</si>
  <si>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</si>
  <si>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</si>
  <si>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</si>
  <si>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</si>
  <si>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</si>
  <si>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</si>
  <si>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</si>
  <si>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</si>
  <si>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</si>
  <si>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</si>
  <si>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</si>
  <si>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</si>
  <si>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</si>
  <si>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</si>
  <si>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</si>
  <si>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</si>
  <si>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</si>
  <si>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</si>
  <si>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</si>
  <si>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</si>
  <si>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</si>
  <si>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</si>
  <si>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</si>
  <si>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</si>
  <si>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</si>
  <si>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</si>
  <si>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</si>
  <si>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</si>
  <si>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</si>
  <si>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</si>
  <si>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</si>
  <si>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</si>
  <si>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</si>
  <si>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</si>
  <si>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</si>
  <si>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</si>
  <si>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</si>
  <si>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</si>
  <si>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</si>
  <si>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</si>
  <si>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</si>
  <si>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</si>
  <si>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</si>
  <si>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</si>
  <si>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</si>
  <si>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</si>
  <si>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</si>
  <si>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</si>
  <si>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</si>
  <si>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</si>
  <si>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</si>
  <si>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</si>
  <si>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</si>
  <si>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</si>
  <si>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</si>
  <si>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</si>
  <si>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</si>
  <si>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</si>
  <si>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</si>
  <si>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</si>
  <si>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</si>
  <si>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</si>
  <si>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</si>
  <si>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</si>
  <si>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</si>
  <si>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</si>
  <si>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</si>
  <si>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</si>
  <si>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</si>
  <si>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</si>
  <si>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</si>
  <si>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</si>
  <si>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</si>
  <si>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</si>
  <si>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</si>
  <si>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</si>
  <si>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</si>
  <si>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</si>
  <si>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</si>
  <si>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</si>
  <si>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</si>
  <si>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</si>
  <si>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</si>
  <si>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</si>
  <si>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</si>
  <si>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</si>
  <si>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</si>
  <si>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</si>
  <si>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</si>
  <si>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</si>
  <si>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</si>
  <si>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</si>
  <si>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</si>
  <si>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</si>
  <si>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</si>
  <si>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</si>
  <si>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</si>
  <si>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</si>
  <si>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</si>
  <si>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</si>
  <si>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</si>
  <si>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</si>
  <si>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</si>
  <si>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</si>
  <si>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</si>
  <si>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</si>
  <si>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</si>
  <si>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</si>
  <si>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</si>
  <si>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</si>
  <si>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</si>
  <si>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</si>
  <si>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</si>
  <si>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</si>
  <si>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</si>
  <si>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</si>
  <si>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</si>
  <si>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</si>
  <si>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</si>
  <si>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</si>
  <si>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</si>
  <si>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</si>
  <si>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</si>
  <si>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</si>
  <si>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</si>
  <si>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</si>
  <si>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</si>
  <si>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</si>
  <si>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</si>
  <si>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</si>
  <si>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</si>
  <si>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</si>
  <si>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</si>
  <si>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</si>
  <si>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</si>
  <si>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</si>
  <si>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</si>
  <si>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</si>
  <si>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</si>
  <si>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</si>
  <si>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</si>
  <si>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</si>
  <si>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</si>
  <si>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</si>
  <si>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</si>
  <si>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</si>
  <si>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</si>
  <si>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</si>
  <si>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</si>
  <si>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</si>
  <si>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</si>
  <si>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</si>
  <si>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</si>
  <si>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</si>
  <si>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</si>
  <si>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</si>
  <si>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</si>
  <si>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</si>
  <si>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</si>
  <si>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</si>
  <si>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</si>
  <si>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</si>
  <si>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</si>
  <si>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</si>
  <si>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</si>
  <si>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</si>
  <si>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</si>
  <si>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</si>
  <si>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</si>
  <si>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</si>
  <si>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</si>
  <si>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</si>
  <si>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</si>
  <si>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</si>
  <si>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</si>
  <si>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</si>
  <si>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</si>
  <si>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</si>
  <si>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</si>
  <si>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</si>
  <si>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</si>
  <si>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</si>
  <si>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</si>
  <si>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</si>
  <si>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</si>
  <si>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</si>
  <si>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</si>
  <si>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</si>
  <si>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</si>
  <si>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05137306</t>
  </si>
  <si>
    <t>HR</t>
  </si>
  <si>
    <t>081258945</t>
  </si>
  <si>
    <t>54394356292</t>
  </si>
  <si>
    <t>747800M0IFOGUGS38X52</t>
  </si>
  <si>
    <t>99445</t>
  </si>
  <si>
    <t>THE GARDEN BREWERY d.d.</t>
  </si>
  <si>
    <t>ZAGREB</t>
  </si>
  <si>
    <t>SLAVONSKA AVENIJA 26/1</t>
  </si>
  <si>
    <t>info@thegarden.hr</t>
  </si>
  <si>
    <t>https://thegarden.hr</t>
  </si>
  <si>
    <t>Competence d.o.o.</t>
  </si>
  <si>
    <t>RAST IVANA</t>
  </si>
  <si>
    <t>0989560660</t>
  </si>
  <si>
    <t>ivana.rast@competence.hr</t>
  </si>
  <si>
    <t>Obveznik:THE GARDEN BREWERY d.d.</t>
  </si>
  <si>
    <t>Obveznik: THE GARDEN BREWERY d.d.</t>
  </si>
  <si>
    <t>THE BIRD d.o.o.</t>
  </si>
  <si>
    <t>SLAVONSKA AVENIJA 26/1, ZAGREB</t>
  </si>
  <si>
    <t>LULA d.o.o.</t>
  </si>
  <si>
    <t>AJMO SVI ZAJEDNO d.o.o.</t>
  </si>
  <si>
    <t>ULICA MATIJE GUPCA 49, PUŠĆINE</t>
  </si>
  <si>
    <t>FULL CIRCLE d.o.o.</t>
  </si>
  <si>
    <t xml:space="preserve">stanje na dan 31.12.2024 </t>
  </si>
  <si>
    <t>u razdoblju 01.01.2024 do 31.12.2024</t>
  </si>
  <si>
    <t xml:space="preserve">BILJEŠKE UZ FINANCIJSKE IZVJEŠTAJE - TFI
(koji se sastavljaju za tromjesečna razdoblja)
Naziv izdavatelja:   The Garden Brewery d.d.
OIB:   54394356292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</si>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</sst>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80" zoomScaleNormal="100" zoomScaleSheetLayoutView="80" workbookViewId="0">
      <selection activeCell="N14" sqref="N14"/>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v>45292</v>
      </c>
      <c r="F4" s="185"/>
      <c r="G4" s="99" t="s">
        <v>0</v>
      </c>
      <c r="H4" s="184">
        <v>45657</v>
      </c>
      <c r="I4" s="185"/>
      <c r="J4" s="100"/>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7"/>
      <c r="B6" s="101" t="s">
        <v>330</v>
      </c>
      <c r="C6" s="98"/>
      <c r="D6" s="98"/>
      <c r="E6" s="39">
        <v>2024</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4</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453</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454</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455</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10000</v>
      </c>
      <c r="D21" s="149"/>
      <c r="E21" s="138"/>
      <c r="F21" s="138"/>
      <c r="G21" s="139" t="s">
        <v>456</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457</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458</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459</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32</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338</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t="s">
        <v>466</v>
      </c>
      <c r="B37" s="155"/>
      <c r="C37" s="155"/>
      <c r="D37" s="155"/>
      <c r="E37" s="154" t="s">
        <v>467</v>
      </c>
      <c r="F37" s="155"/>
      <c r="G37" s="155"/>
      <c r="H37" s="155"/>
      <c r="I37" s="156"/>
      <c r="J37" s="89">
        <v>4460693</v>
      </c>
    </row>
    <row r="38" spans="1:10" x14ac:dyDescent="0.3">
      <c r="A38" s="78"/>
      <c r="B38" s="88"/>
      <c r="C38" s="91"/>
      <c r="D38" s="159"/>
      <c r="E38" s="159"/>
      <c r="F38" s="159"/>
      <c r="G38" s="159"/>
      <c r="H38" s="159"/>
      <c r="I38" s="159"/>
      <c r="J38" s="79"/>
    </row>
    <row r="39" spans="1:10" x14ac:dyDescent="0.3">
      <c r="A39" s="154" t="s">
        <v>468</v>
      </c>
      <c r="B39" s="155"/>
      <c r="C39" s="155"/>
      <c r="D39" s="156"/>
      <c r="E39" s="154" t="s">
        <v>467</v>
      </c>
      <c r="F39" s="155"/>
      <c r="G39" s="155"/>
      <c r="H39" s="155"/>
      <c r="I39" s="156"/>
      <c r="J39" s="40">
        <v>1886738</v>
      </c>
    </row>
    <row r="40" spans="1:10" x14ac:dyDescent="0.3">
      <c r="A40" s="78"/>
      <c r="B40" s="88"/>
      <c r="C40" s="91"/>
      <c r="D40" s="90"/>
      <c r="E40" s="159"/>
      <c r="F40" s="159"/>
      <c r="G40" s="159"/>
      <c r="H40" s="159"/>
      <c r="I40" s="87"/>
      <c r="J40" s="79"/>
    </row>
    <row r="41" spans="1:10" x14ac:dyDescent="0.3">
      <c r="A41" s="154" t="s">
        <v>471</v>
      </c>
      <c r="B41" s="155"/>
      <c r="C41" s="155"/>
      <c r="D41" s="156"/>
      <c r="E41" s="154" t="s">
        <v>470</v>
      </c>
      <c r="F41" s="155"/>
      <c r="G41" s="155"/>
      <c r="H41" s="155"/>
      <c r="I41" s="156"/>
      <c r="J41" s="40">
        <v>5106966</v>
      </c>
    </row>
    <row r="42" spans="1:10" x14ac:dyDescent="0.3">
      <c r="A42" s="78"/>
      <c r="B42" s="88"/>
      <c r="C42" s="91"/>
      <c r="D42" s="90"/>
      <c r="E42" s="159"/>
      <c r="F42" s="159"/>
      <c r="G42" s="159"/>
      <c r="H42" s="159"/>
      <c r="I42" s="87"/>
      <c r="J42" s="79"/>
    </row>
    <row r="43" spans="1:10" x14ac:dyDescent="0.3">
      <c r="A43" s="154" t="s">
        <v>469</v>
      </c>
      <c r="B43" s="155"/>
      <c r="C43" s="155"/>
      <c r="D43" s="156"/>
      <c r="E43" s="154" t="s">
        <v>467</v>
      </c>
      <c r="F43" s="155"/>
      <c r="G43" s="155"/>
      <c r="H43" s="155"/>
      <c r="I43" s="156"/>
      <c r="J43" s="40">
        <v>5090466</v>
      </c>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342</v>
      </c>
      <c r="D50" s="149"/>
      <c r="E50" s="150" t="s">
        <v>344</v>
      </c>
      <c r="F50" s="151"/>
      <c r="G50" s="139" t="s">
        <v>460</v>
      </c>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461</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462</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463</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80" zoomScaleNormal="100" zoomScaleSheetLayoutView="80" workbookViewId="0">
      <selection activeCell="R82" sqref="R82"/>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472</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464</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8716062</v>
      </c>
      <c r="I9" s="82">
        <f>I10+I17+I27+I38+I43</f>
        <v>9085643</v>
      </c>
    </row>
    <row r="10" spans="1:9" ht="12.75" customHeight="1" x14ac:dyDescent="0.25">
      <c r="A10" s="194" t="s">
        <v>5</v>
      </c>
      <c r="B10" s="194"/>
      <c r="C10" s="194"/>
      <c r="D10" s="194"/>
      <c r="E10" s="194"/>
      <c r="F10" s="194"/>
      <c r="G10" s="12">
        <v>3</v>
      </c>
      <c r="H10" s="82">
        <f>H11+H12+H13+H14+H15+H16</f>
        <v>3172347</v>
      </c>
      <c r="I10" s="82">
        <f>I11+I12+I13+I14+I15+I16</f>
        <v>3475784</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1376340</v>
      </c>
      <c r="I12" s="18">
        <v>1279885</v>
      </c>
    </row>
    <row r="13" spans="1:9" ht="12.75" customHeight="1" x14ac:dyDescent="0.25">
      <c r="A13" s="190" t="s">
        <v>8</v>
      </c>
      <c r="B13" s="190"/>
      <c r="C13" s="190"/>
      <c r="D13" s="190"/>
      <c r="E13" s="190"/>
      <c r="F13" s="190"/>
      <c r="G13" s="11">
        <v>6</v>
      </c>
      <c r="H13" s="18">
        <v>1787687</v>
      </c>
      <c r="I13" s="18">
        <v>2079700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8320</v>
      </c>
      <c r="I15" s="18">
        <v>116199</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4744601</v>
      </c>
      <c r="I17" s="82">
        <f>I18+I19+I20+I21+I22+I23+I24+I25+I26</f>
        <v>4682486</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1373272</v>
      </c>
      <c r="I20" s="18">
        <v>1442473</v>
      </c>
    </row>
    <row r="21" spans="1:9" ht="12.75" customHeight="1" x14ac:dyDescent="0.25">
      <c r="A21" s="190" t="s">
        <v>16</v>
      </c>
      <c r="B21" s="190"/>
      <c r="C21" s="190"/>
      <c r="D21" s="190"/>
      <c r="E21" s="190"/>
      <c r="F21" s="190"/>
      <c r="G21" s="11">
        <v>14</v>
      </c>
      <c r="H21" s="18">
        <v>315790</v>
      </c>
      <c r="I21" s="18">
        <v>354800</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4000</v>
      </c>
      <c r="I23" s="18">
        <v>4000</v>
      </c>
    </row>
    <row r="24" spans="1:9" ht="12.75" customHeight="1" x14ac:dyDescent="0.25">
      <c r="A24" s="190" t="s">
        <v>19</v>
      </c>
      <c r="B24" s="190"/>
      <c r="C24" s="190"/>
      <c r="D24" s="190"/>
      <c r="E24" s="190"/>
      <c r="F24" s="190"/>
      <c r="G24" s="11">
        <v>17</v>
      </c>
      <c r="H24" s="18">
        <v>4000</v>
      </c>
      <c r="I24" s="18">
        <v>3971</v>
      </c>
    </row>
    <row r="25" spans="1:9" ht="12.75" customHeight="1" x14ac:dyDescent="0.25">
      <c r="A25" s="190" t="s">
        <v>20</v>
      </c>
      <c r="B25" s="190"/>
      <c r="C25" s="190"/>
      <c r="D25" s="190"/>
      <c r="E25" s="190"/>
      <c r="F25" s="190"/>
      <c r="G25" s="11">
        <v>18</v>
      </c>
      <c r="H25" s="18">
        <v>3047539</v>
      </c>
      <c r="I25" s="18">
        <v>2877242</v>
      </c>
    </row>
    <row r="26" spans="1:9" ht="12.75" customHeight="1" x14ac:dyDescent="0.25">
      <c r="A26" s="190" t="s">
        <v>21</v>
      </c>
      <c r="B26" s="190"/>
      <c r="C26" s="190"/>
      <c r="D26" s="190"/>
      <c r="E26" s="190"/>
      <c r="F26" s="190"/>
      <c r="G26" s="11">
        <v>19</v>
      </c>
      <c r="H26" s="18">
        <v>0</v>
      </c>
      <c r="I26" s="18">
        <v>0</v>
      </c>
    </row>
    <row r="27" spans="1:9" ht="12.75" customHeight="1" x14ac:dyDescent="0.25">
      <c r="A27" s="194" t="s">
        <v>22</v>
      </c>
      <c r="B27" s="194"/>
      <c r="C27" s="194"/>
      <c r="D27" s="194"/>
      <c r="E27" s="194"/>
      <c r="F27" s="194"/>
      <c r="G27" s="12">
        <v>20</v>
      </c>
      <c r="H27" s="82">
        <f>SUM(H28:H37)</f>
        <v>799114</v>
      </c>
      <c r="I27" s="82">
        <f>SUM(I28:I37)</f>
        <v>927373</v>
      </c>
    </row>
    <row r="28" spans="1:9" ht="12.75" customHeight="1" x14ac:dyDescent="0.25">
      <c r="A28" s="190" t="s">
        <v>23</v>
      </c>
      <c r="B28" s="190"/>
      <c r="C28" s="190"/>
      <c r="D28" s="190"/>
      <c r="E28" s="190"/>
      <c r="F28" s="190"/>
      <c r="G28" s="11">
        <v>21</v>
      </c>
      <c r="H28" s="18">
        <v>0</v>
      </c>
      <c r="I28" s="18">
        <v>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71988</v>
      </c>
      <c r="I35" s="18">
        <v>7892</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727126</v>
      </c>
      <c r="I37" s="18">
        <v>919481</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3030359</v>
      </c>
      <c r="I44" s="82">
        <f>I45+I53+I60+I70</f>
        <v>3072730</v>
      </c>
    </row>
    <row r="45" spans="1:9" ht="12.75" customHeight="1" x14ac:dyDescent="0.25">
      <c r="A45" s="194" t="s">
        <v>39</v>
      </c>
      <c r="B45" s="194"/>
      <c r="C45" s="194"/>
      <c r="D45" s="194"/>
      <c r="E45" s="194"/>
      <c r="F45" s="194"/>
      <c r="G45" s="12">
        <v>38</v>
      </c>
      <c r="H45" s="82">
        <f>SUM(H46:H52)</f>
        <v>536214</v>
      </c>
      <c r="I45" s="82">
        <f>SUM(I46:I52)</f>
        <v>603857</v>
      </c>
    </row>
    <row r="46" spans="1:9" ht="12.75" customHeight="1" x14ac:dyDescent="0.25">
      <c r="A46" s="190" t="s">
        <v>40</v>
      </c>
      <c r="B46" s="190"/>
      <c r="C46" s="190"/>
      <c r="D46" s="190"/>
      <c r="E46" s="190"/>
      <c r="F46" s="190"/>
      <c r="G46" s="11">
        <v>39</v>
      </c>
      <c r="H46" s="18">
        <v>249409</v>
      </c>
      <c r="I46" s="18">
        <v>207593</v>
      </c>
    </row>
    <row r="47" spans="1:9" ht="12.75" customHeight="1" x14ac:dyDescent="0.25">
      <c r="A47" s="190" t="s">
        <v>41</v>
      </c>
      <c r="B47" s="190"/>
      <c r="C47" s="190"/>
      <c r="D47" s="190"/>
      <c r="E47" s="190"/>
      <c r="F47" s="190"/>
      <c r="G47" s="11">
        <v>40</v>
      </c>
      <c r="H47" s="18">
        <v>45842</v>
      </c>
      <c r="I47" s="18">
        <v>119374</v>
      </c>
    </row>
    <row r="48" spans="1:9" ht="12.75" customHeight="1" x14ac:dyDescent="0.25">
      <c r="A48" s="190" t="s">
        <v>42</v>
      </c>
      <c r="B48" s="190"/>
      <c r="C48" s="190"/>
      <c r="D48" s="190"/>
      <c r="E48" s="190"/>
      <c r="F48" s="190"/>
      <c r="G48" s="11">
        <v>41</v>
      </c>
      <c r="H48" s="18">
        <v>236227</v>
      </c>
      <c r="I48" s="18">
        <v>271257</v>
      </c>
    </row>
    <row r="49" spans="1:9" ht="12.75" customHeight="1" x14ac:dyDescent="0.25">
      <c r="A49" s="190" t="s">
        <v>43</v>
      </c>
      <c r="B49" s="190"/>
      <c r="C49" s="190"/>
      <c r="D49" s="190"/>
      <c r="E49" s="190"/>
      <c r="F49" s="190"/>
      <c r="G49" s="11">
        <v>42</v>
      </c>
      <c r="H49" s="18">
        <v>354</v>
      </c>
      <c r="I49" s="18">
        <v>1251</v>
      </c>
    </row>
    <row r="50" spans="1:9" ht="12.75" customHeight="1" x14ac:dyDescent="0.25">
      <c r="A50" s="190" t="s">
        <v>44</v>
      </c>
      <c r="B50" s="190"/>
      <c r="C50" s="190"/>
      <c r="D50" s="190"/>
      <c r="E50" s="190"/>
      <c r="F50" s="190"/>
      <c r="G50" s="11">
        <v>43</v>
      </c>
      <c r="H50" s="18">
        <v>4382</v>
      </c>
      <c r="I50" s="18">
        <v>4382</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770842</v>
      </c>
      <c r="I53" s="82">
        <f>SUM(I54:I59)</f>
        <v>658596</v>
      </c>
    </row>
    <row r="54" spans="1:9" ht="12.75" customHeight="1" x14ac:dyDescent="0.25">
      <c r="A54" s="190" t="s">
        <v>48</v>
      </c>
      <c r="B54" s="190"/>
      <c r="C54" s="190"/>
      <c r="D54" s="190"/>
      <c r="E54" s="190"/>
      <c r="F54" s="190"/>
      <c r="G54" s="11">
        <v>47</v>
      </c>
      <c r="H54" s="18">
        <v>0</v>
      </c>
      <c r="I54" s="18">
        <v>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487489</v>
      </c>
      <c r="I56" s="18">
        <v>415561</v>
      </c>
    </row>
    <row r="57" spans="1:9" ht="12.75" customHeight="1" x14ac:dyDescent="0.25">
      <c r="A57" s="190" t="s">
        <v>51</v>
      </c>
      <c r="B57" s="190"/>
      <c r="C57" s="190"/>
      <c r="D57" s="190"/>
      <c r="E57" s="190"/>
      <c r="F57" s="190"/>
      <c r="G57" s="11">
        <v>50</v>
      </c>
      <c r="H57" s="18">
        <v>78840</v>
      </c>
      <c r="I57" s="18">
        <v>79142</v>
      </c>
    </row>
    <row r="58" spans="1:9" ht="12.75" customHeight="1" x14ac:dyDescent="0.25">
      <c r="A58" s="190" t="s">
        <v>52</v>
      </c>
      <c r="B58" s="190"/>
      <c r="C58" s="190"/>
      <c r="D58" s="190"/>
      <c r="E58" s="190"/>
      <c r="F58" s="190"/>
      <c r="G58" s="11">
        <v>51</v>
      </c>
      <c r="H58" s="18">
        <v>166843</v>
      </c>
      <c r="I58" s="18">
        <v>116953</v>
      </c>
    </row>
    <row r="59" spans="1:9" ht="12.75" customHeight="1" x14ac:dyDescent="0.25">
      <c r="A59" s="190" t="s">
        <v>53</v>
      </c>
      <c r="B59" s="190"/>
      <c r="C59" s="190"/>
      <c r="D59" s="190"/>
      <c r="E59" s="190"/>
      <c r="F59" s="190"/>
      <c r="G59" s="11">
        <v>52</v>
      </c>
      <c r="H59" s="18">
        <v>37670</v>
      </c>
      <c r="I59" s="18">
        <v>46940</v>
      </c>
    </row>
    <row r="60" spans="1:9" ht="12.75" customHeight="1" x14ac:dyDescent="0.25">
      <c r="A60" s="194" t="s">
        <v>54</v>
      </c>
      <c r="B60" s="194"/>
      <c r="C60" s="194"/>
      <c r="D60" s="194"/>
      <c r="E60" s="194"/>
      <c r="F60" s="194"/>
      <c r="G60" s="12">
        <v>53</v>
      </c>
      <c r="H60" s="82">
        <f>SUM(H61:H69)</f>
        <v>0</v>
      </c>
      <c r="I60" s="82">
        <f>SUM(I61:I69)</f>
        <v>1550</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1550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1723303</v>
      </c>
      <c r="I70" s="18">
        <v>1808727</v>
      </c>
    </row>
    <row r="71" spans="1:9" ht="12.75" customHeight="1" x14ac:dyDescent="0.25">
      <c r="A71" s="191" t="s">
        <v>58</v>
      </c>
      <c r="B71" s="191"/>
      <c r="C71" s="191"/>
      <c r="D71" s="191"/>
      <c r="E71" s="191"/>
      <c r="F71" s="191"/>
      <c r="G71" s="11">
        <v>64</v>
      </c>
      <c r="H71" s="18">
        <v>78012</v>
      </c>
      <c r="I71" s="18">
        <v>74619</v>
      </c>
    </row>
    <row r="72" spans="1:9" ht="12.75" customHeight="1" x14ac:dyDescent="0.25">
      <c r="A72" s="192" t="s">
        <v>304</v>
      </c>
      <c r="B72" s="192"/>
      <c r="C72" s="192"/>
      <c r="D72" s="192"/>
      <c r="E72" s="192"/>
      <c r="F72" s="192"/>
      <c r="G72" s="12">
        <v>65</v>
      </c>
      <c r="H72" s="82">
        <f>H8+H9+H44+H71</f>
        <v>11824433</v>
      </c>
      <c r="I72" s="82">
        <f>I8+I9+I44+I71</f>
        <v>12232992</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7920900</v>
      </c>
      <c r="I75" s="83">
        <f>I76+I77+I78+I84+I85+I91+I94+I97</f>
        <v>8255552</v>
      </c>
    </row>
    <row r="76" spans="1:9" ht="12.75" customHeight="1" x14ac:dyDescent="0.25">
      <c r="A76" s="190" t="s">
        <v>61</v>
      </c>
      <c r="B76" s="190"/>
      <c r="C76" s="190"/>
      <c r="D76" s="190"/>
      <c r="E76" s="190"/>
      <c r="F76" s="190"/>
      <c r="G76" s="11">
        <v>68</v>
      </c>
      <c r="H76" s="18">
        <v>5333262</v>
      </c>
      <c r="I76" s="18">
        <v>5333262</v>
      </c>
    </row>
    <row r="77" spans="1:9" ht="12.75" customHeight="1" x14ac:dyDescent="0.25">
      <c r="A77" s="190" t="s">
        <v>62</v>
      </c>
      <c r="B77" s="190"/>
      <c r="C77" s="190"/>
      <c r="D77" s="190"/>
      <c r="E77" s="190"/>
      <c r="F77" s="190"/>
      <c r="G77" s="11">
        <v>69</v>
      </c>
      <c r="H77" s="18">
        <v>29204</v>
      </c>
      <c r="I77" s="18">
        <v>29204</v>
      </c>
    </row>
    <row r="78" spans="1:9" ht="12.75" customHeight="1" x14ac:dyDescent="0.25">
      <c r="A78" s="194" t="s">
        <v>63</v>
      </c>
      <c r="B78" s="194"/>
      <c r="C78" s="194"/>
      <c r="D78" s="194"/>
      <c r="E78" s="194"/>
      <c r="F78" s="194"/>
      <c r="G78" s="12">
        <v>70</v>
      </c>
      <c r="H78" s="83">
        <f>SUM(H79:H83)</f>
        <v>268123</v>
      </c>
      <c r="I78" s="83">
        <f>SUM(I79:I83)</f>
        <v>268123</v>
      </c>
    </row>
    <row r="79" spans="1:9" ht="12.75" customHeight="1" x14ac:dyDescent="0.25">
      <c r="A79" s="190" t="s">
        <v>64</v>
      </c>
      <c r="B79" s="190"/>
      <c r="C79" s="190"/>
      <c r="D79" s="190"/>
      <c r="E79" s="190"/>
      <c r="F79" s="190"/>
      <c r="G79" s="11">
        <v>71</v>
      </c>
      <c r="H79" s="18">
        <v>268123</v>
      </c>
      <c r="I79" s="18">
        <v>268123</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1128450</v>
      </c>
      <c r="I91" s="82">
        <f>I92-I93</f>
        <v>1272762</v>
      </c>
    </row>
    <row r="92" spans="1:9" ht="12.75" customHeight="1" x14ac:dyDescent="0.25">
      <c r="A92" s="190" t="s">
        <v>72</v>
      </c>
      <c r="B92" s="190"/>
      <c r="C92" s="190"/>
      <c r="D92" s="190"/>
      <c r="E92" s="190"/>
      <c r="F92" s="190"/>
      <c r="G92" s="11">
        <v>84</v>
      </c>
      <c r="H92" s="18">
        <v>1128450</v>
      </c>
      <c r="I92" s="18">
        <v>1272762</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610326</v>
      </c>
      <c r="I94" s="82">
        <f>I95-I96</f>
        <v>644106</v>
      </c>
    </row>
    <row r="95" spans="1:9" ht="12.75" customHeight="1" x14ac:dyDescent="0.25">
      <c r="A95" s="190" t="s">
        <v>74</v>
      </c>
      <c r="B95" s="190"/>
      <c r="C95" s="190"/>
      <c r="D95" s="190"/>
      <c r="E95" s="190"/>
      <c r="F95" s="190"/>
      <c r="G95" s="11">
        <v>87</v>
      </c>
      <c r="H95" s="18">
        <v>610326</v>
      </c>
      <c r="I95" s="18">
        <v>644106</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f>543311+8224</f>
        <v>551535</v>
      </c>
      <c r="I97" s="18">
        <v>708095</v>
      </c>
    </row>
    <row r="98" spans="1:9" ht="12.75" customHeight="1" x14ac:dyDescent="0.25">
      <c r="A98" s="192" t="s">
        <v>355</v>
      </c>
      <c r="B98" s="192"/>
      <c r="C98" s="192"/>
      <c r="D98" s="192"/>
      <c r="E98" s="192"/>
      <c r="F98" s="192"/>
      <c r="G98" s="12">
        <v>90</v>
      </c>
      <c r="H98" s="82">
        <f>SUM(H99:H104)</f>
        <v>0</v>
      </c>
      <c r="I98" s="82">
        <f>SUM(I99:I104)</f>
        <v>0</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1792982</v>
      </c>
      <c r="I105" s="82">
        <f>SUM(I106:I116)</f>
        <v>1466531</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102886</v>
      </c>
    </row>
    <row r="111" spans="1:9" ht="12.75" customHeight="1" x14ac:dyDescent="0.25">
      <c r="A111" s="190" t="s">
        <v>88</v>
      </c>
      <c r="B111" s="190"/>
      <c r="C111" s="190"/>
      <c r="D111" s="190"/>
      <c r="E111" s="190"/>
      <c r="F111" s="190"/>
      <c r="G111" s="11">
        <v>103</v>
      </c>
      <c r="H111" s="18">
        <v>500542</v>
      </c>
      <c r="I111" s="18">
        <v>266313</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1054999</v>
      </c>
      <c r="I115" s="18">
        <v>867877</v>
      </c>
    </row>
    <row r="116" spans="1:9" ht="12.75" customHeight="1" x14ac:dyDescent="0.25">
      <c r="A116" s="190" t="s">
        <v>93</v>
      </c>
      <c r="B116" s="190"/>
      <c r="C116" s="190"/>
      <c r="D116" s="190"/>
      <c r="E116" s="190"/>
      <c r="F116" s="190"/>
      <c r="G116" s="11">
        <v>108</v>
      </c>
      <c r="H116" s="18">
        <v>237441</v>
      </c>
      <c r="I116" s="18">
        <v>229455</v>
      </c>
    </row>
    <row r="117" spans="1:9" ht="12.75" customHeight="1" x14ac:dyDescent="0.25">
      <c r="A117" s="192" t="s">
        <v>357</v>
      </c>
      <c r="B117" s="192"/>
      <c r="C117" s="192"/>
      <c r="D117" s="192"/>
      <c r="E117" s="192"/>
      <c r="F117" s="192"/>
      <c r="G117" s="12">
        <v>109</v>
      </c>
      <c r="H117" s="82">
        <f>SUM(H118:H131)</f>
        <v>2063465</v>
      </c>
      <c r="I117" s="82">
        <f>SUM(I118:I131)</f>
        <v>2461606</v>
      </c>
    </row>
    <row r="118" spans="1:9" ht="12.75" customHeight="1" x14ac:dyDescent="0.25">
      <c r="A118" s="190" t="s">
        <v>83</v>
      </c>
      <c r="B118" s="190"/>
      <c r="C118" s="190"/>
      <c r="D118" s="190"/>
      <c r="E118" s="190"/>
      <c r="F118" s="190"/>
      <c r="G118" s="11">
        <v>110</v>
      </c>
      <c r="H118" s="18">
        <v>0</v>
      </c>
      <c r="I118" s="18">
        <v>0</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51813</v>
      </c>
      <c r="I122" s="18">
        <v>51139</v>
      </c>
    </row>
    <row r="123" spans="1:9" ht="12.75" customHeight="1" x14ac:dyDescent="0.25">
      <c r="A123" s="190" t="s">
        <v>88</v>
      </c>
      <c r="B123" s="190"/>
      <c r="C123" s="190"/>
      <c r="D123" s="190"/>
      <c r="E123" s="190"/>
      <c r="F123" s="190"/>
      <c r="G123" s="11">
        <v>115</v>
      </c>
      <c r="H123" s="18">
        <v>341546</v>
      </c>
      <c r="I123" s="18">
        <v>575763</v>
      </c>
    </row>
    <row r="124" spans="1:9" ht="12.75" customHeight="1" x14ac:dyDescent="0.25">
      <c r="A124" s="190" t="s">
        <v>89</v>
      </c>
      <c r="B124" s="190"/>
      <c r="C124" s="190"/>
      <c r="D124" s="190"/>
      <c r="E124" s="190"/>
      <c r="F124" s="190"/>
      <c r="G124" s="11">
        <v>116</v>
      </c>
      <c r="H124" s="18">
        <v>169129</v>
      </c>
      <c r="I124" s="18">
        <v>258201</v>
      </c>
    </row>
    <row r="125" spans="1:9" ht="12.75" customHeight="1" x14ac:dyDescent="0.25">
      <c r="A125" s="190" t="s">
        <v>90</v>
      </c>
      <c r="B125" s="190"/>
      <c r="C125" s="190"/>
      <c r="D125" s="190"/>
      <c r="E125" s="190"/>
      <c r="F125" s="190"/>
      <c r="G125" s="11">
        <v>117</v>
      </c>
      <c r="H125" s="18">
        <v>501440</v>
      </c>
      <c r="I125" s="18">
        <v>430873</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43805</v>
      </c>
      <c r="I127" s="18">
        <v>35687</v>
      </c>
    </row>
    <row r="128" spans="1:9" x14ac:dyDescent="0.25">
      <c r="A128" s="190" t="s">
        <v>95</v>
      </c>
      <c r="B128" s="190"/>
      <c r="C128" s="190"/>
      <c r="D128" s="190"/>
      <c r="E128" s="190"/>
      <c r="F128" s="190"/>
      <c r="G128" s="11">
        <v>120</v>
      </c>
      <c r="H128" s="18">
        <v>134123</v>
      </c>
      <c r="I128" s="18">
        <v>124605</v>
      </c>
    </row>
    <row r="129" spans="1:9" x14ac:dyDescent="0.25">
      <c r="A129" s="190" t="s">
        <v>96</v>
      </c>
      <c r="B129" s="190"/>
      <c r="C129" s="190"/>
      <c r="D129" s="190"/>
      <c r="E129" s="190"/>
      <c r="F129" s="190"/>
      <c r="G129" s="11">
        <v>121</v>
      </c>
      <c r="H129" s="18">
        <v>0</v>
      </c>
      <c r="I129" s="18">
        <v>440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821609</v>
      </c>
      <c r="I131" s="18">
        <v>984898</v>
      </c>
    </row>
    <row r="132" spans="1:9" ht="22.2" customHeight="1" x14ac:dyDescent="0.25">
      <c r="A132" s="191" t="s">
        <v>99</v>
      </c>
      <c r="B132" s="191"/>
      <c r="C132" s="191"/>
      <c r="D132" s="191"/>
      <c r="E132" s="191"/>
      <c r="F132" s="191"/>
      <c r="G132" s="11">
        <v>124</v>
      </c>
      <c r="H132" s="18">
        <v>47086</v>
      </c>
      <c r="I132" s="18">
        <v>49303</v>
      </c>
    </row>
    <row r="133" spans="1:9" ht="12.75" customHeight="1" x14ac:dyDescent="0.25">
      <c r="A133" s="192" t="s">
        <v>358</v>
      </c>
      <c r="B133" s="192"/>
      <c r="C133" s="192"/>
      <c r="D133" s="192"/>
      <c r="E133" s="192"/>
      <c r="F133" s="192"/>
      <c r="G133" s="12">
        <v>125</v>
      </c>
      <c r="H133" s="82">
        <f>H75+H98+H105+H117+H132</f>
        <v>11824433</v>
      </c>
      <c r="I133" s="82">
        <f>I75+I98+I105+I117+I132</f>
        <v>12232992</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70" zoomScaleNormal="70" zoomScaleSheetLayoutView="110" workbookViewId="0">
      <selection activeCell="R76" sqref="R76"/>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473</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465</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10227145</v>
      </c>
      <c r="I8" s="48">
        <f>SUM(I9:I13)</f>
        <v>1434987</v>
      </c>
      <c r="J8" s="48">
        <f>SUM(J9:J13)</f>
        <v>10194320</v>
      </c>
      <c r="K8" s="48">
        <f>SUM(K9:K13)</f>
        <v>1141219</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9578349</v>
      </c>
      <c r="I10" s="49">
        <v>920705</v>
      </c>
      <c r="J10" s="49">
        <v>9709195</v>
      </c>
      <c r="K10" s="49">
        <v>713428</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v>648796</v>
      </c>
      <c r="I13" s="49">
        <v>514282</v>
      </c>
      <c r="J13" s="49">
        <v>485125</v>
      </c>
      <c r="K13" s="49">
        <v>427791</v>
      </c>
    </row>
    <row r="14" spans="1:11" ht="12.75" customHeight="1" x14ac:dyDescent="0.25">
      <c r="A14" s="221" t="s">
        <v>360</v>
      </c>
      <c r="B14" s="221"/>
      <c r="C14" s="221"/>
      <c r="D14" s="221"/>
      <c r="E14" s="221"/>
      <c r="F14" s="221"/>
      <c r="G14" s="12">
        <v>7</v>
      </c>
      <c r="H14" s="48">
        <f>H15+H16+H20+H24+H25+H26+H29+H36</f>
        <v>9347774</v>
      </c>
      <c r="I14" s="48">
        <f>I15+I16+I20+I24+I25+I26+I29+I36</f>
        <v>1475819</v>
      </c>
      <c r="J14" s="48">
        <f>J15+J16+J20+J24+J25+J26+J29+J36</f>
        <v>9242742</v>
      </c>
      <c r="K14" s="48">
        <f>K15+K16+K20+K24+K25+K26+K29+K36</f>
        <v>1100671</v>
      </c>
    </row>
    <row r="15" spans="1:11" ht="12.75" customHeight="1" x14ac:dyDescent="0.25">
      <c r="A15" s="190" t="s">
        <v>104</v>
      </c>
      <c r="B15" s="190"/>
      <c r="C15" s="190"/>
      <c r="D15" s="190"/>
      <c r="E15" s="190"/>
      <c r="F15" s="190"/>
      <c r="G15" s="11">
        <v>8</v>
      </c>
      <c r="H15" s="49">
        <v>-42467</v>
      </c>
      <c r="I15" s="49">
        <v>-88159</v>
      </c>
      <c r="J15" s="49">
        <v>-122547</v>
      </c>
      <c r="K15" s="49">
        <v>-180866</v>
      </c>
    </row>
    <row r="16" spans="1:11" ht="12.75" customHeight="1" x14ac:dyDescent="0.25">
      <c r="A16" s="194" t="s">
        <v>440</v>
      </c>
      <c r="B16" s="194"/>
      <c r="C16" s="194"/>
      <c r="D16" s="194"/>
      <c r="E16" s="194"/>
      <c r="F16" s="194"/>
      <c r="G16" s="12">
        <v>9</v>
      </c>
      <c r="H16" s="48">
        <f>SUM(H17:H19)</f>
        <v>6539005</v>
      </c>
      <c r="I16" s="48">
        <f>SUM(I17:I19)</f>
        <v>941405</v>
      </c>
      <c r="J16" s="48">
        <f>SUM(J17:J19)</f>
        <v>6359340</v>
      </c>
      <c r="K16" s="48">
        <f>SUM(K17:K19)</f>
        <v>777122</v>
      </c>
    </row>
    <row r="17" spans="1:11" ht="12.75" customHeight="1" x14ac:dyDescent="0.25">
      <c r="A17" s="224" t="s">
        <v>120</v>
      </c>
      <c r="B17" s="224"/>
      <c r="C17" s="224"/>
      <c r="D17" s="224"/>
      <c r="E17" s="224"/>
      <c r="F17" s="224"/>
      <c r="G17" s="11">
        <v>10</v>
      </c>
      <c r="H17" s="49">
        <v>2457687</v>
      </c>
      <c r="I17" s="49">
        <v>378425</v>
      </c>
      <c r="J17" s="49">
        <v>2440486</v>
      </c>
      <c r="K17" s="49">
        <v>377654</v>
      </c>
    </row>
    <row r="18" spans="1:11" ht="12.75" customHeight="1" x14ac:dyDescent="0.25">
      <c r="A18" s="224" t="s">
        <v>121</v>
      </c>
      <c r="B18" s="224"/>
      <c r="C18" s="224"/>
      <c r="D18" s="224"/>
      <c r="E18" s="224"/>
      <c r="F18" s="224"/>
      <c r="G18" s="11">
        <v>11</v>
      </c>
      <c r="H18" s="49">
        <v>237076</v>
      </c>
      <c r="I18" s="49">
        <v>54227</v>
      </c>
      <c r="J18" s="49">
        <v>234121</v>
      </c>
      <c r="K18" s="49">
        <v>52953</v>
      </c>
    </row>
    <row r="19" spans="1:11" ht="12.75" customHeight="1" x14ac:dyDescent="0.25">
      <c r="A19" s="224" t="s">
        <v>122</v>
      </c>
      <c r="B19" s="224"/>
      <c r="C19" s="224"/>
      <c r="D19" s="224"/>
      <c r="E19" s="224"/>
      <c r="F19" s="224"/>
      <c r="G19" s="11">
        <v>12</v>
      </c>
      <c r="H19" s="49">
        <v>3844242</v>
      </c>
      <c r="I19" s="49">
        <v>508753</v>
      </c>
      <c r="J19" s="49">
        <v>3684733</v>
      </c>
      <c r="K19" s="49">
        <v>346515</v>
      </c>
    </row>
    <row r="20" spans="1:11" ht="12.75" customHeight="1" x14ac:dyDescent="0.25">
      <c r="A20" s="194" t="s">
        <v>441</v>
      </c>
      <c r="B20" s="194"/>
      <c r="C20" s="194"/>
      <c r="D20" s="194"/>
      <c r="E20" s="194"/>
      <c r="F20" s="194"/>
      <c r="G20" s="12">
        <v>13</v>
      </c>
      <c r="H20" s="48">
        <f>SUM(H21:H23)</f>
        <v>692434</v>
      </c>
      <c r="I20" s="48">
        <f>SUM(I21:I23)</f>
        <v>181527</v>
      </c>
      <c r="J20" s="48">
        <f>SUM(J21:J23)</f>
        <v>730509</v>
      </c>
      <c r="K20" s="48">
        <f>SUM(K21:K23)</f>
        <v>120091</v>
      </c>
    </row>
    <row r="21" spans="1:11" ht="12.75" customHeight="1" x14ac:dyDescent="0.25">
      <c r="A21" s="224" t="s">
        <v>105</v>
      </c>
      <c r="B21" s="224"/>
      <c r="C21" s="224"/>
      <c r="D21" s="224"/>
      <c r="E21" s="224"/>
      <c r="F21" s="224"/>
      <c r="G21" s="11">
        <v>14</v>
      </c>
      <c r="H21" s="49">
        <v>437389</v>
      </c>
      <c r="I21" s="49">
        <v>115946</v>
      </c>
      <c r="J21" s="49">
        <v>469128</v>
      </c>
      <c r="K21" s="49">
        <v>85303</v>
      </c>
    </row>
    <row r="22" spans="1:11" ht="12.75" customHeight="1" x14ac:dyDescent="0.25">
      <c r="A22" s="224" t="s">
        <v>106</v>
      </c>
      <c r="B22" s="224"/>
      <c r="C22" s="224"/>
      <c r="D22" s="224"/>
      <c r="E22" s="224"/>
      <c r="F22" s="224"/>
      <c r="G22" s="11">
        <v>15</v>
      </c>
      <c r="H22" s="49">
        <v>182130</v>
      </c>
      <c r="I22" s="49">
        <v>47050</v>
      </c>
      <c r="J22" s="49">
        <v>181819</v>
      </c>
      <c r="K22" s="49">
        <v>21429</v>
      </c>
    </row>
    <row r="23" spans="1:11" ht="12.75" customHeight="1" x14ac:dyDescent="0.25">
      <c r="A23" s="224" t="s">
        <v>107</v>
      </c>
      <c r="B23" s="224"/>
      <c r="C23" s="224"/>
      <c r="D23" s="224"/>
      <c r="E23" s="224"/>
      <c r="F23" s="224"/>
      <c r="G23" s="11">
        <v>16</v>
      </c>
      <c r="H23" s="49">
        <v>72915</v>
      </c>
      <c r="I23" s="49">
        <v>18531</v>
      </c>
      <c r="J23" s="49">
        <v>79562</v>
      </c>
      <c r="K23" s="49">
        <v>13359</v>
      </c>
    </row>
    <row r="24" spans="1:11" ht="12.75" customHeight="1" x14ac:dyDescent="0.25">
      <c r="A24" s="190" t="s">
        <v>108</v>
      </c>
      <c r="B24" s="190"/>
      <c r="C24" s="190"/>
      <c r="D24" s="190"/>
      <c r="E24" s="190"/>
      <c r="F24" s="190"/>
      <c r="G24" s="11">
        <v>17</v>
      </c>
      <c r="H24" s="49">
        <v>1479859</v>
      </c>
      <c r="I24" s="49">
        <v>253827</v>
      </c>
      <c r="J24" s="49">
        <v>1561687</v>
      </c>
      <c r="K24" s="49">
        <v>216744</v>
      </c>
    </row>
    <row r="25" spans="1:11" ht="12.75" customHeight="1" x14ac:dyDescent="0.25">
      <c r="A25" s="190" t="s">
        <v>109</v>
      </c>
      <c r="B25" s="190"/>
      <c r="C25" s="190"/>
      <c r="D25" s="190"/>
      <c r="E25" s="190"/>
      <c r="F25" s="190"/>
      <c r="G25" s="11">
        <v>18</v>
      </c>
      <c r="H25" s="49">
        <v>571501</v>
      </c>
      <c r="I25" s="49">
        <v>108340</v>
      </c>
      <c r="J25" s="49">
        <v>585942</v>
      </c>
      <c r="K25" s="49">
        <v>97833</v>
      </c>
    </row>
    <row r="26" spans="1:11" ht="12.75" customHeight="1" x14ac:dyDescent="0.25">
      <c r="A26" s="194" t="s">
        <v>442</v>
      </c>
      <c r="B26" s="194"/>
      <c r="C26" s="194"/>
      <c r="D26" s="194"/>
      <c r="E26" s="194"/>
      <c r="F26" s="194"/>
      <c r="G26" s="12">
        <v>19</v>
      </c>
      <c r="H26" s="48">
        <f>H27+H28</f>
        <v>26832</v>
      </c>
      <c r="I26" s="48">
        <f>I27+I28</f>
        <v>26832</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26832</v>
      </c>
      <c r="I28" s="49">
        <v>26832</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80610</v>
      </c>
      <c r="I36" s="49">
        <v>52047</v>
      </c>
      <c r="J36" s="49">
        <v>127811</v>
      </c>
      <c r="K36" s="49">
        <v>69747</v>
      </c>
    </row>
    <row r="37" spans="1:11" ht="12.75" customHeight="1" x14ac:dyDescent="0.25">
      <c r="A37" s="221" t="s">
        <v>361</v>
      </c>
      <c r="B37" s="221"/>
      <c r="C37" s="221"/>
      <c r="D37" s="221"/>
      <c r="E37" s="221"/>
      <c r="F37" s="221"/>
      <c r="G37" s="12">
        <v>30</v>
      </c>
      <c r="H37" s="48">
        <f>SUM(H38:H47)</f>
        <v>8268</v>
      </c>
      <c r="I37" s="48">
        <f>SUM(I38:I47)</f>
        <v>5173</v>
      </c>
      <c r="J37" s="48">
        <f>SUM(J38:J47)</f>
        <v>3656</v>
      </c>
      <c r="K37" s="48">
        <f>SUM(K38:K47)</f>
        <v>1424</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0</v>
      </c>
      <c r="I44" s="49">
        <v>0</v>
      </c>
      <c r="J44" s="49">
        <v>165</v>
      </c>
      <c r="K44" s="49">
        <v>29</v>
      </c>
    </row>
    <row r="45" spans="1:11" ht="12.75" customHeight="1" x14ac:dyDescent="0.25">
      <c r="A45" s="190" t="s">
        <v>138</v>
      </c>
      <c r="B45" s="190"/>
      <c r="C45" s="190"/>
      <c r="D45" s="190"/>
      <c r="E45" s="190"/>
      <c r="F45" s="190"/>
      <c r="G45" s="11">
        <v>38</v>
      </c>
      <c r="H45" s="49">
        <v>8268</v>
      </c>
      <c r="I45" s="49">
        <v>5173</v>
      </c>
      <c r="J45" s="49">
        <v>3491</v>
      </c>
      <c r="K45" s="49">
        <v>1395</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64936</v>
      </c>
      <c r="I48" s="48">
        <f>SUM(I49:I55)</f>
        <v>33370</v>
      </c>
      <c r="J48" s="48">
        <f>SUM(J49:J55)</f>
        <v>82710</v>
      </c>
      <c r="K48" s="48">
        <f>SUM(K49:K55)</f>
        <v>23148</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60757</v>
      </c>
      <c r="I51" s="49">
        <v>32707</v>
      </c>
      <c r="J51" s="49">
        <v>78203</v>
      </c>
      <c r="K51" s="49">
        <v>21515</v>
      </c>
    </row>
    <row r="52" spans="1:11" ht="12.75" customHeight="1" x14ac:dyDescent="0.25">
      <c r="A52" s="214" t="s">
        <v>144</v>
      </c>
      <c r="B52" s="214"/>
      <c r="C52" s="214"/>
      <c r="D52" s="214"/>
      <c r="E52" s="214"/>
      <c r="F52" s="214"/>
      <c r="G52" s="11">
        <v>45</v>
      </c>
      <c r="H52" s="49">
        <v>4179</v>
      </c>
      <c r="I52" s="49">
        <v>663</v>
      </c>
      <c r="J52" s="49">
        <v>4507</v>
      </c>
      <c r="K52" s="49">
        <v>1633</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10235413</v>
      </c>
      <c r="I60" s="48">
        <f t="shared" ref="I60:K60" si="0">I8+I37+I56+I57</f>
        <v>1440160</v>
      </c>
      <c r="J60" s="48">
        <f t="shared" si="0"/>
        <v>10197976</v>
      </c>
      <c r="K60" s="48">
        <f t="shared" si="0"/>
        <v>1142643</v>
      </c>
    </row>
    <row r="61" spans="1:11" ht="12.75" customHeight="1" x14ac:dyDescent="0.25">
      <c r="A61" s="221" t="s">
        <v>364</v>
      </c>
      <c r="B61" s="221"/>
      <c r="C61" s="221"/>
      <c r="D61" s="221"/>
      <c r="E61" s="221"/>
      <c r="F61" s="221"/>
      <c r="G61" s="12">
        <v>54</v>
      </c>
      <c r="H61" s="48">
        <f>H14+H48+H58+H59</f>
        <v>9412710</v>
      </c>
      <c r="I61" s="48">
        <f t="shared" ref="I61:K61" si="1">I14+I48+I58+I59</f>
        <v>1509189</v>
      </c>
      <c r="J61" s="48">
        <f t="shared" si="1"/>
        <v>9325452</v>
      </c>
      <c r="K61" s="48">
        <f t="shared" si="1"/>
        <v>1123819</v>
      </c>
    </row>
    <row r="62" spans="1:11" ht="12.75" customHeight="1" x14ac:dyDescent="0.25">
      <c r="A62" s="221" t="s">
        <v>365</v>
      </c>
      <c r="B62" s="221"/>
      <c r="C62" s="221"/>
      <c r="D62" s="221"/>
      <c r="E62" s="221"/>
      <c r="F62" s="221"/>
      <c r="G62" s="12">
        <v>55</v>
      </c>
      <c r="H62" s="48">
        <f>H60-H61</f>
        <v>822703</v>
      </c>
      <c r="I62" s="48">
        <f t="shared" ref="I62:K62" si="2">I60-I61</f>
        <v>-69029</v>
      </c>
      <c r="J62" s="48">
        <f t="shared" si="2"/>
        <v>872524</v>
      </c>
      <c r="K62" s="48">
        <f t="shared" si="2"/>
        <v>18824</v>
      </c>
    </row>
    <row r="63" spans="1:11" ht="12.75" customHeight="1" x14ac:dyDescent="0.25">
      <c r="A63" s="222" t="s">
        <v>366</v>
      </c>
      <c r="B63" s="222"/>
      <c r="C63" s="222"/>
      <c r="D63" s="222"/>
      <c r="E63" s="222"/>
      <c r="F63" s="222"/>
      <c r="G63" s="12">
        <v>56</v>
      </c>
      <c r="H63" s="48">
        <f>+IF((H60-H61)&gt;0,(H60-H61),0)</f>
        <v>822703</v>
      </c>
      <c r="I63" s="48">
        <f t="shared" ref="I63:K63" si="3">+IF((I60-I61)&gt;0,(I60-I61),0)</f>
        <v>0</v>
      </c>
      <c r="J63" s="48">
        <f t="shared" si="3"/>
        <v>872524</v>
      </c>
      <c r="K63" s="48">
        <f t="shared" si="3"/>
        <v>18824</v>
      </c>
    </row>
    <row r="64" spans="1:11" ht="12.75" customHeight="1" x14ac:dyDescent="0.25">
      <c r="A64" s="222" t="s">
        <v>367</v>
      </c>
      <c r="B64" s="222"/>
      <c r="C64" s="222"/>
      <c r="D64" s="222"/>
      <c r="E64" s="222"/>
      <c r="F64" s="222"/>
      <c r="G64" s="12">
        <v>57</v>
      </c>
      <c r="H64" s="48">
        <f>+IF((H60-H61)&lt;0,(H60-H61),0)</f>
        <v>0</v>
      </c>
      <c r="I64" s="48">
        <f t="shared" ref="I64:K64" si="4">+IF((I60-I61)&lt;0,(I60-I61),0)</f>
        <v>-69029</v>
      </c>
      <c r="J64" s="48">
        <f t="shared" si="4"/>
        <v>0</v>
      </c>
      <c r="K64" s="48">
        <f t="shared" si="4"/>
        <v>0</v>
      </c>
    </row>
    <row r="65" spans="1:11" ht="12.75" customHeight="1" x14ac:dyDescent="0.25">
      <c r="A65" s="223" t="s">
        <v>111</v>
      </c>
      <c r="B65" s="223"/>
      <c r="C65" s="223"/>
      <c r="D65" s="223"/>
      <c r="E65" s="223"/>
      <c r="F65" s="223"/>
      <c r="G65" s="11">
        <v>58</v>
      </c>
      <c r="H65" s="49">
        <v>122018</v>
      </c>
      <c r="I65" s="49">
        <v>133552</v>
      </c>
      <c r="J65" s="49">
        <v>139465</v>
      </c>
      <c r="K65" s="49">
        <v>150999</v>
      </c>
    </row>
    <row r="66" spans="1:11" ht="12.75" customHeight="1" x14ac:dyDescent="0.25">
      <c r="A66" s="221" t="s">
        <v>368</v>
      </c>
      <c r="B66" s="221"/>
      <c r="C66" s="221"/>
      <c r="D66" s="221"/>
      <c r="E66" s="221"/>
      <c r="F66" s="221"/>
      <c r="G66" s="12">
        <v>59</v>
      </c>
      <c r="H66" s="48">
        <f>H62-H65</f>
        <v>700685</v>
      </c>
      <c r="I66" s="48">
        <f t="shared" ref="I66:K66" si="5">I62-I65</f>
        <v>-202581</v>
      </c>
      <c r="J66" s="48">
        <f t="shared" si="5"/>
        <v>733059</v>
      </c>
      <c r="K66" s="48">
        <f t="shared" si="5"/>
        <v>-132175</v>
      </c>
    </row>
    <row r="67" spans="1:11" ht="12.75" customHeight="1" x14ac:dyDescent="0.25">
      <c r="A67" s="222" t="s">
        <v>369</v>
      </c>
      <c r="B67" s="222"/>
      <c r="C67" s="222"/>
      <c r="D67" s="222"/>
      <c r="E67" s="222"/>
      <c r="F67" s="222"/>
      <c r="G67" s="12">
        <v>60</v>
      </c>
      <c r="H67" s="48">
        <f>+IF((H62-H65)&gt;0,(H62-H65),0)</f>
        <v>700685</v>
      </c>
      <c r="I67" s="48">
        <f t="shared" ref="I67:K67" si="6">+IF((I62-I65)&gt;0,(I62-I65),0)</f>
        <v>0</v>
      </c>
      <c r="J67" s="48">
        <f t="shared" si="6"/>
        <v>733059</v>
      </c>
      <c r="K67" s="48">
        <f t="shared" si="6"/>
        <v>0</v>
      </c>
    </row>
    <row r="68" spans="1:11" ht="12.75" customHeight="1" x14ac:dyDescent="0.25">
      <c r="A68" s="222" t="s">
        <v>370</v>
      </c>
      <c r="B68" s="222"/>
      <c r="C68" s="222"/>
      <c r="D68" s="222"/>
      <c r="E68" s="222"/>
      <c r="F68" s="222"/>
      <c r="G68" s="12">
        <v>61</v>
      </c>
      <c r="H68" s="48">
        <f>+IF((H62-H65)&lt;0,(H62-H65),0)</f>
        <v>0</v>
      </c>
      <c r="I68" s="48">
        <f t="shared" ref="I68:K68" si="7">+IF((I62-I65)&lt;0,(I62-I65),0)</f>
        <v>-202581</v>
      </c>
      <c r="J68" s="48">
        <f t="shared" si="7"/>
        <v>0</v>
      </c>
      <c r="K68" s="48">
        <f t="shared" si="7"/>
        <v>-132175</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f>H67</f>
        <v>700685</v>
      </c>
      <c r="I89" s="52">
        <f>I66</f>
        <v>-202581</v>
      </c>
      <c r="J89" s="52">
        <f>J67</f>
        <v>733059</v>
      </c>
      <c r="K89" s="52">
        <v>-132175</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700685</v>
      </c>
      <c r="I109" s="51">
        <f>I89+I108</f>
        <v>-202581</v>
      </c>
      <c r="J109" s="51">
        <f t="shared" ref="J109:K109" si="12">J89+J108</f>
        <v>733059</v>
      </c>
      <c r="K109" s="51">
        <f t="shared" si="12"/>
        <v>-132175</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700685</v>
      </c>
      <c r="I111" s="51">
        <f>I112+I113</f>
        <v>-202581</v>
      </c>
      <c r="J111" s="51">
        <f>J112+J113</f>
        <v>733059</v>
      </c>
      <c r="K111" s="51">
        <f>K112+K113</f>
        <v>-132175</v>
      </c>
    </row>
    <row r="112" spans="1:11" ht="12.75" customHeight="1" x14ac:dyDescent="0.25">
      <c r="A112" s="211" t="s">
        <v>113</v>
      </c>
      <c r="B112" s="211"/>
      <c r="C112" s="211"/>
      <c r="D112" s="211"/>
      <c r="E112" s="211"/>
      <c r="F112" s="211"/>
      <c r="G112" s="11">
        <v>100</v>
      </c>
      <c r="H112" s="52">
        <v>610326</v>
      </c>
      <c r="I112" s="52">
        <v>-183225</v>
      </c>
      <c r="J112" s="52">
        <v>644106</v>
      </c>
      <c r="K112" s="52">
        <v>-90519</v>
      </c>
    </row>
    <row r="113" spans="1:11" ht="12.75" customHeight="1" x14ac:dyDescent="0.25">
      <c r="A113" s="211" t="s">
        <v>165</v>
      </c>
      <c r="B113" s="211"/>
      <c r="C113" s="211"/>
      <c r="D113" s="211"/>
      <c r="E113" s="211"/>
      <c r="F113" s="211"/>
      <c r="G113" s="11">
        <v>101</v>
      </c>
      <c r="H113" s="52">
        <v>90359</v>
      </c>
      <c r="I113" s="52">
        <v>-19356</v>
      </c>
      <c r="J113" s="52">
        <v>88953</v>
      </c>
      <c r="K113" s="52">
        <v>-41656</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70" zoomScaleNormal="100" zoomScaleSheetLayoutView="70" workbookViewId="0">
      <selection activeCell="M46" sqref="M46"/>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475</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465</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822703</v>
      </c>
      <c r="I8" s="64">
        <v>872524</v>
      </c>
    </row>
    <row r="9" spans="1:9" ht="12.75" customHeight="1" x14ac:dyDescent="0.25">
      <c r="A9" s="245" t="s">
        <v>171</v>
      </c>
      <c r="B9" s="245"/>
      <c r="C9" s="245"/>
      <c r="D9" s="245"/>
      <c r="E9" s="245"/>
      <c r="F9" s="245"/>
      <c r="G9" s="65">
        <v>2</v>
      </c>
      <c r="H9" s="66">
        <f>H10+H11+H12+H13+H14+H15+H16+H17</f>
        <v>1055401</v>
      </c>
      <c r="I9" s="66">
        <f>I10+I11+I12+I13+I14+I15+I16+I17</f>
        <v>1640741</v>
      </c>
    </row>
    <row r="10" spans="1:9" ht="12.75" customHeight="1" x14ac:dyDescent="0.25">
      <c r="A10" s="224" t="s">
        <v>172</v>
      </c>
      <c r="B10" s="224"/>
      <c r="C10" s="224"/>
      <c r="D10" s="224"/>
      <c r="E10" s="224"/>
      <c r="F10" s="224"/>
      <c r="G10" s="63">
        <v>3</v>
      </c>
      <c r="H10" s="64">
        <v>1479859</v>
      </c>
      <c r="I10" s="64">
        <v>1561687</v>
      </c>
    </row>
    <row r="11" spans="1:9" ht="22.2" customHeight="1" x14ac:dyDescent="0.25">
      <c r="A11" s="224" t="s">
        <v>173</v>
      </c>
      <c r="B11" s="224"/>
      <c r="C11" s="224"/>
      <c r="D11" s="224"/>
      <c r="E11" s="224"/>
      <c r="F11" s="224"/>
      <c r="G11" s="63">
        <v>4</v>
      </c>
      <c r="H11" s="64">
        <v>0</v>
      </c>
      <c r="I11" s="64">
        <v>0</v>
      </c>
    </row>
    <row r="12" spans="1:9" ht="23.4" customHeight="1" x14ac:dyDescent="0.25">
      <c r="A12" s="224" t="s">
        <v>174</v>
      </c>
      <c r="B12" s="224"/>
      <c r="C12" s="224"/>
      <c r="D12" s="224"/>
      <c r="E12" s="224"/>
      <c r="F12" s="224"/>
      <c r="G12" s="63">
        <v>5</v>
      </c>
      <c r="H12" s="64">
        <v>-481126</v>
      </c>
      <c r="I12" s="64">
        <v>0</v>
      </c>
    </row>
    <row r="13" spans="1:9" ht="12.75" customHeight="1" x14ac:dyDescent="0.25">
      <c r="A13" s="224" t="s">
        <v>175</v>
      </c>
      <c r="B13" s="224"/>
      <c r="C13" s="224"/>
      <c r="D13" s="224"/>
      <c r="E13" s="224"/>
      <c r="F13" s="224"/>
      <c r="G13" s="63">
        <v>6</v>
      </c>
      <c r="H13" s="64">
        <v>-8268</v>
      </c>
      <c r="I13" s="64">
        <v>-165</v>
      </c>
    </row>
    <row r="14" spans="1:9" ht="12.75" customHeight="1" x14ac:dyDescent="0.25">
      <c r="A14" s="224" t="s">
        <v>176</v>
      </c>
      <c r="B14" s="224"/>
      <c r="C14" s="224"/>
      <c r="D14" s="224"/>
      <c r="E14" s="224"/>
      <c r="F14" s="224"/>
      <c r="G14" s="63">
        <v>7</v>
      </c>
      <c r="H14" s="64">
        <v>64936</v>
      </c>
      <c r="I14" s="64">
        <v>78203</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0</v>
      </c>
      <c r="I16" s="64">
        <v>1016</v>
      </c>
    </row>
    <row r="17" spans="1:9" ht="25.2" customHeight="1" x14ac:dyDescent="0.25">
      <c r="A17" s="224" t="s">
        <v>179</v>
      </c>
      <c r="B17" s="224"/>
      <c r="C17" s="224"/>
      <c r="D17" s="224"/>
      <c r="E17" s="224"/>
      <c r="F17" s="224"/>
      <c r="G17" s="63">
        <v>10</v>
      </c>
      <c r="H17" s="64">
        <v>0</v>
      </c>
      <c r="I17" s="64">
        <v>0</v>
      </c>
    </row>
    <row r="18" spans="1:9" ht="28.2" customHeight="1" x14ac:dyDescent="0.25">
      <c r="A18" s="241" t="s">
        <v>306</v>
      </c>
      <c r="B18" s="241"/>
      <c r="C18" s="241"/>
      <c r="D18" s="241"/>
      <c r="E18" s="241"/>
      <c r="F18" s="241"/>
      <c r="G18" s="65">
        <v>11</v>
      </c>
      <c r="H18" s="66">
        <f>H8+H9</f>
        <v>1878104</v>
      </c>
      <c r="I18" s="66">
        <f>I8+I9</f>
        <v>2513265</v>
      </c>
    </row>
    <row r="19" spans="1:9" ht="12.75" customHeight="1" x14ac:dyDescent="0.25">
      <c r="A19" s="245" t="s">
        <v>180</v>
      </c>
      <c r="B19" s="245"/>
      <c r="C19" s="245"/>
      <c r="D19" s="245"/>
      <c r="E19" s="245"/>
      <c r="F19" s="245"/>
      <c r="G19" s="65">
        <v>12</v>
      </c>
      <c r="H19" s="66">
        <f>H20+H21+H22+H23</f>
        <v>-916177</v>
      </c>
      <c r="I19" s="66">
        <f>I20+I21+I22+I23</f>
        <v>121459</v>
      </c>
    </row>
    <row r="20" spans="1:9" ht="12.75" customHeight="1" x14ac:dyDescent="0.25">
      <c r="A20" s="224" t="s">
        <v>181</v>
      </c>
      <c r="B20" s="224"/>
      <c r="C20" s="224"/>
      <c r="D20" s="224"/>
      <c r="E20" s="224"/>
      <c r="F20" s="224"/>
      <c r="G20" s="63">
        <v>13</v>
      </c>
      <c r="H20" s="64">
        <v>-656661</v>
      </c>
      <c r="I20" s="64">
        <v>-75151</v>
      </c>
    </row>
    <row r="21" spans="1:9" ht="12.75" customHeight="1" x14ac:dyDescent="0.25">
      <c r="A21" s="224" t="s">
        <v>182</v>
      </c>
      <c r="B21" s="224"/>
      <c r="C21" s="224"/>
      <c r="D21" s="224"/>
      <c r="E21" s="224"/>
      <c r="F21" s="224"/>
      <c r="G21" s="63">
        <v>14</v>
      </c>
      <c r="H21" s="64">
        <v>-315845</v>
      </c>
      <c r="I21" s="64">
        <v>230222</v>
      </c>
    </row>
    <row r="22" spans="1:9" ht="12.75" customHeight="1" x14ac:dyDescent="0.25">
      <c r="A22" s="224" t="s">
        <v>183</v>
      </c>
      <c r="B22" s="224"/>
      <c r="C22" s="224"/>
      <c r="D22" s="224"/>
      <c r="E22" s="224"/>
      <c r="F22" s="224"/>
      <c r="G22" s="63">
        <v>15</v>
      </c>
      <c r="H22" s="64">
        <v>56329</v>
      </c>
      <c r="I22" s="64">
        <v>-67644</v>
      </c>
    </row>
    <row r="23" spans="1:9" ht="12.75" customHeight="1" x14ac:dyDescent="0.25">
      <c r="A23" s="224" t="s">
        <v>184</v>
      </c>
      <c r="B23" s="224"/>
      <c r="C23" s="224"/>
      <c r="D23" s="224"/>
      <c r="E23" s="224"/>
      <c r="F23" s="224"/>
      <c r="G23" s="63">
        <v>16</v>
      </c>
      <c r="H23" s="64">
        <v>0</v>
      </c>
      <c r="I23" s="64">
        <v>34032</v>
      </c>
    </row>
    <row r="24" spans="1:9" ht="12.75" customHeight="1" x14ac:dyDescent="0.25">
      <c r="A24" s="241" t="s">
        <v>185</v>
      </c>
      <c r="B24" s="241"/>
      <c r="C24" s="241"/>
      <c r="D24" s="241"/>
      <c r="E24" s="241"/>
      <c r="F24" s="241"/>
      <c r="G24" s="65">
        <v>17</v>
      </c>
      <c r="H24" s="66">
        <f>H18+H19</f>
        <v>961927</v>
      </c>
      <c r="I24" s="66">
        <f>I18+I19</f>
        <v>2634724</v>
      </c>
    </row>
    <row r="25" spans="1:9" ht="12.75" customHeight="1" x14ac:dyDescent="0.25">
      <c r="A25" s="190" t="s">
        <v>186</v>
      </c>
      <c r="B25" s="190"/>
      <c r="C25" s="190"/>
      <c r="D25" s="190"/>
      <c r="E25" s="190"/>
      <c r="F25" s="190"/>
      <c r="G25" s="63">
        <v>18</v>
      </c>
      <c r="H25" s="64">
        <v>-60736</v>
      </c>
      <c r="I25" s="64">
        <v>-78203</v>
      </c>
    </row>
    <row r="26" spans="1:9" ht="12.75" customHeight="1" x14ac:dyDescent="0.25">
      <c r="A26" s="190" t="s">
        <v>187</v>
      </c>
      <c r="B26" s="190"/>
      <c r="C26" s="190"/>
      <c r="D26" s="190"/>
      <c r="E26" s="190"/>
      <c r="F26" s="190"/>
      <c r="G26" s="63">
        <v>19</v>
      </c>
      <c r="H26" s="64">
        <v>-220290</v>
      </c>
      <c r="I26" s="64">
        <v>-126091</v>
      </c>
    </row>
    <row r="27" spans="1:9" ht="25.95" customHeight="1" x14ac:dyDescent="0.25">
      <c r="A27" s="242" t="s">
        <v>188</v>
      </c>
      <c r="B27" s="242"/>
      <c r="C27" s="242"/>
      <c r="D27" s="242"/>
      <c r="E27" s="242"/>
      <c r="F27" s="242"/>
      <c r="G27" s="65">
        <v>20</v>
      </c>
      <c r="H27" s="66">
        <f>H24+H25+H26</f>
        <v>680901</v>
      </c>
      <c r="I27" s="66">
        <f>I24+I25+I26</f>
        <v>2430430</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200000</v>
      </c>
    </row>
    <row r="31" spans="1:9" ht="12.75" customHeight="1" x14ac:dyDescent="0.25">
      <c r="A31" s="190" t="s">
        <v>192</v>
      </c>
      <c r="B31" s="190"/>
      <c r="C31" s="190"/>
      <c r="D31" s="190"/>
      <c r="E31" s="190"/>
      <c r="F31" s="190"/>
      <c r="G31" s="63">
        <v>23</v>
      </c>
      <c r="H31" s="67">
        <v>0</v>
      </c>
      <c r="I31" s="67">
        <v>0</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110842</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110842</v>
      </c>
      <c r="I35" s="68">
        <f>I29+I30+I31+I32+I33+I34</f>
        <v>200000</v>
      </c>
    </row>
    <row r="36" spans="1:9" ht="22.95" customHeight="1" x14ac:dyDescent="0.25">
      <c r="A36" s="190" t="s">
        <v>197</v>
      </c>
      <c r="B36" s="190"/>
      <c r="C36" s="190"/>
      <c r="D36" s="190"/>
      <c r="E36" s="190"/>
      <c r="F36" s="190"/>
      <c r="G36" s="63">
        <v>28</v>
      </c>
      <c r="H36" s="67">
        <v>-352649</v>
      </c>
      <c r="I36" s="67">
        <v>-1071832</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-66096</v>
      </c>
      <c r="I38" s="67">
        <v>0</v>
      </c>
    </row>
    <row r="39" spans="1:9" ht="12.75" customHeight="1" x14ac:dyDescent="0.25">
      <c r="A39" s="190" t="s">
        <v>200</v>
      </c>
      <c r="B39" s="190"/>
      <c r="C39" s="190"/>
      <c r="D39" s="190"/>
      <c r="E39" s="190"/>
      <c r="F39" s="190"/>
      <c r="G39" s="63">
        <v>31</v>
      </c>
      <c r="H39" s="67">
        <v>-438566</v>
      </c>
      <c r="I39" s="67">
        <v>-55491</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-857311</v>
      </c>
      <c r="I41" s="68">
        <f>I36+I37+I38+I39+I40</f>
        <v>-1127323</v>
      </c>
    </row>
    <row r="42" spans="1:9" ht="29.4" customHeight="1" x14ac:dyDescent="0.25">
      <c r="A42" s="242" t="s">
        <v>203</v>
      </c>
      <c r="B42" s="242"/>
      <c r="C42" s="242"/>
      <c r="D42" s="242"/>
      <c r="E42" s="242"/>
      <c r="F42" s="242"/>
      <c r="G42" s="65">
        <v>34</v>
      </c>
      <c r="H42" s="68">
        <f>H35+H41</f>
        <v>-746469</v>
      </c>
      <c r="I42" s="68">
        <f>I35+I41</f>
        <v>-927323</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650000</v>
      </c>
      <c r="I46" s="67">
        <v>530416</v>
      </c>
    </row>
    <row r="47" spans="1:9" ht="12.75" customHeight="1" x14ac:dyDescent="0.25">
      <c r="A47" s="190" t="s">
        <v>208</v>
      </c>
      <c r="B47" s="190"/>
      <c r="C47" s="190"/>
      <c r="D47" s="190"/>
      <c r="E47" s="190"/>
      <c r="F47" s="190"/>
      <c r="G47" s="63">
        <v>38</v>
      </c>
      <c r="H47" s="67">
        <v>0</v>
      </c>
      <c r="I47" s="67">
        <v>0</v>
      </c>
    </row>
    <row r="48" spans="1:9" ht="22.2" customHeight="1" x14ac:dyDescent="0.25">
      <c r="A48" s="241" t="s">
        <v>209</v>
      </c>
      <c r="B48" s="241"/>
      <c r="C48" s="241"/>
      <c r="D48" s="241"/>
      <c r="E48" s="241"/>
      <c r="F48" s="241"/>
      <c r="G48" s="65">
        <v>39</v>
      </c>
      <c r="H48" s="68">
        <f>H44+H45+H46+H47</f>
        <v>650000</v>
      </c>
      <c r="I48" s="68">
        <f>I44+I45+I46+I47</f>
        <v>530416</v>
      </c>
    </row>
    <row r="49" spans="1:9" ht="24.6" customHeight="1" x14ac:dyDescent="0.25">
      <c r="A49" s="190" t="s">
        <v>305</v>
      </c>
      <c r="B49" s="190"/>
      <c r="C49" s="190"/>
      <c r="D49" s="190"/>
      <c r="E49" s="190"/>
      <c r="F49" s="190"/>
      <c r="G49" s="63">
        <v>40</v>
      </c>
      <c r="H49" s="67">
        <v>-554520</v>
      </c>
      <c r="I49" s="67">
        <v>-737735</v>
      </c>
    </row>
    <row r="50" spans="1:9" ht="12.75" customHeight="1" x14ac:dyDescent="0.25">
      <c r="A50" s="190" t="s">
        <v>210</v>
      </c>
      <c r="B50" s="190"/>
      <c r="C50" s="190"/>
      <c r="D50" s="190"/>
      <c r="E50" s="190"/>
      <c r="F50" s="190"/>
      <c r="G50" s="63">
        <v>41</v>
      </c>
      <c r="H50" s="67">
        <v>-969683</v>
      </c>
      <c r="I50" s="67">
        <v>-404035</v>
      </c>
    </row>
    <row r="51" spans="1:9" ht="12.75" customHeight="1" x14ac:dyDescent="0.25">
      <c r="A51" s="190" t="s">
        <v>211</v>
      </c>
      <c r="B51" s="190"/>
      <c r="C51" s="190"/>
      <c r="D51" s="190"/>
      <c r="E51" s="190"/>
      <c r="F51" s="190"/>
      <c r="G51" s="63">
        <v>42</v>
      </c>
      <c r="H51" s="67">
        <v>-802356</v>
      </c>
      <c r="I51" s="67">
        <v>-806329</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-2326559</v>
      </c>
      <c r="I54" s="68">
        <f>I49+I50+I51+I52+I53</f>
        <v>-1948099</v>
      </c>
    </row>
    <row r="55" spans="1:9" ht="29.4" customHeight="1" x14ac:dyDescent="0.25">
      <c r="A55" s="242" t="s">
        <v>215</v>
      </c>
      <c r="B55" s="242"/>
      <c r="C55" s="242"/>
      <c r="D55" s="242"/>
      <c r="E55" s="242"/>
      <c r="F55" s="242"/>
      <c r="G55" s="65">
        <v>46</v>
      </c>
      <c r="H55" s="68">
        <f>H48+H54</f>
        <v>-1676559</v>
      </c>
      <c r="I55" s="68">
        <f>I48+I54</f>
        <v>-1417683</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-1742127</v>
      </c>
      <c r="I57" s="68">
        <f>I27+I42+I55+I56</f>
        <v>85424</v>
      </c>
    </row>
    <row r="58" spans="1:9" x14ac:dyDescent="0.25">
      <c r="A58" s="244" t="s">
        <v>218</v>
      </c>
      <c r="B58" s="244"/>
      <c r="C58" s="244"/>
      <c r="D58" s="244"/>
      <c r="E58" s="244"/>
      <c r="F58" s="244"/>
      <c r="G58" s="63">
        <v>49</v>
      </c>
      <c r="H58" s="67">
        <v>3465430</v>
      </c>
      <c r="I58" s="67">
        <f>Bilanca!H70</f>
        <v>1723303</v>
      </c>
    </row>
    <row r="59" spans="1:9" ht="31.2" customHeight="1" x14ac:dyDescent="0.25">
      <c r="A59" s="242" t="s">
        <v>219</v>
      </c>
      <c r="B59" s="242"/>
      <c r="C59" s="242"/>
      <c r="D59" s="242"/>
      <c r="E59" s="242"/>
      <c r="F59" s="242"/>
      <c r="G59" s="65">
        <v>50</v>
      </c>
      <c r="H59" s="68">
        <f>H57+H58</f>
        <v>1723303</v>
      </c>
      <c r="I59" s="68">
        <f>I57+I58</f>
        <v>1808727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52" sqref="H52:I52"/>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22" zoomScale="80" zoomScaleNormal="100" zoomScaleSheetLayoutView="80" workbookViewId="0">
      <selection activeCell="U55" sqref="U55"/>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45292</v>
      </c>
      <c r="F2" s="4" t="s">
        <v>0</v>
      </c>
      <c r="G2" s="9">
        <v>45657</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5362466</v>
      </c>
      <c r="I7" s="33">
        <v>0</v>
      </c>
      <c r="J7" s="33">
        <v>0</v>
      </c>
      <c r="K7" s="33">
        <v>0</v>
      </c>
      <c r="L7" s="33">
        <v>0</v>
      </c>
      <c r="M7" s="33">
        <v>0</v>
      </c>
      <c r="N7" s="33">
        <v>0</v>
      </c>
      <c r="O7" s="33">
        <v>0</v>
      </c>
      <c r="P7" s="33">
        <v>0</v>
      </c>
      <c r="Q7" s="33">
        <v>0</v>
      </c>
      <c r="R7" s="33">
        <v>0</v>
      </c>
      <c r="S7" s="33">
        <v>0</v>
      </c>
      <c r="T7" s="33">
        <v>0</v>
      </c>
      <c r="U7" s="33">
        <v>127617</v>
      </c>
      <c r="V7" s="33">
        <v>2306030</v>
      </c>
      <c r="W7" s="34">
        <f>H7+I7+J7+K7-L7+M7+N7+O7+P7+Q7+R7+U7+V7+S7+T7</f>
        <v>7796113</v>
      </c>
      <c r="X7" s="33">
        <v>0</v>
      </c>
      <c r="Y7" s="34">
        <f>W7+X7</f>
        <v>7796113</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5362466</v>
      </c>
      <c r="I10" s="34">
        <f t="shared" ref="I10:Y10" si="2">I7+I8+I9</f>
        <v>0</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127617</v>
      </c>
      <c r="V10" s="34">
        <f t="shared" si="2"/>
        <v>2306030</v>
      </c>
      <c r="W10" s="34">
        <f t="shared" si="2"/>
        <v>7796113</v>
      </c>
      <c r="X10" s="34">
        <f t="shared" si="2"/>
        <v>0</v>
      </c>
      <c r="Y10" s="34">
        <f t="shared" si="2"/>
        <v>7796113</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610326</v>
      </c>
      <c r="W11" s="34">
        <f t="shared" ref="W11:W29" si="3">H11+I11+J11+K11-L11+M11+N11+O11+P11+Q11+R11+U11+V11+S11+T11</f>
        <v>610326</v>
      </c>
      <c r="X11" s="33">
        <v>90359</v>
      </c>
      <c r="Y11" s="34">
        <f t="shared" ref="Y11:Y29" si="4">W11+X11</f>
        <v>700685</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-969683</v>
      </c>
      <c r="V26" s="33">
        <v>0</v>
      </c>
      <c r="W26" s="34">
        <f t="shared" si="3"/>
        <v>-969683</v>
      </c>
      <c r="X26" s="33">
        <v>0</v>
      </c>
      <c r="Y26" s="34">
        <f t="shared" si="4"/>
        <v>-969683</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1970516</v>
      </c>
      <c r="V27" s="33">
        <v>-2037907</v>
      </c>
      <c r="W27" s="34">
        <f t="shared" si="3"/>
        <v>-67391</v>
      </c>
      <c r="X27" s="33">
        <v>461176</v>
      </c>
      <c r="Y27" s="34">
        <f t="shared" si="4"/>
        <v>393785</v>
      </c>
    </row>
    <row r="28" spans="1:25" ht="12.75" customHeight="1" x14ac:dyDescent="0.25">
      <c r="A28" s="277" t="s">
        <v>425</v>
      </c>
      <c r="B28" s="277"/>
      <c r="C28" s="277"/>
      <c r="D28" s="277"/>
      <c r="E28" s="277"/>
      <c r="F28" s="277"/>
      <c r="G28" s="6">
        <v>22</v>
      </c>
      <c r="H28" s="33">
        <v>0</v>
      </c>
      <c r="I28" s="33">
        <v>0</v>
      </c>
      <c r="J28" s="33">
        <v>268123</v>
      </c>
      <c r="K28" s="33">
        <v>0</v>
      </c>
      <c r="L28" s="33">
        <v>0</v>
      </c>
      <c r="M28" s="33">
        <v>0</v>
      </c>
      <c r="N28" s="33">
        <v>0</v>
      </c>
      <c r="O28" s="33">
        <v>0</v>
      </c>
      <c r="P28" s="33">
        <v>0</v>
      </c>
      <c r="Q28" s="33">
        <v>0</v>
      </c>
      <c r="R28" s="33">
        <v>0</v>
      </c>
      <c r="S28" s="33">
        <v>0</v>
      </c>
      <c r="T28" s="33">
        <v>0</v>
      </c>
      <c r="U28" s="33">
        <v>0</v>
      </c>
      <c r="V28" s="33">
        <v>-268123</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5362466</v>
      </c>
      <c r="I30" s="36">
        <f t="shared" ref="I30:Y30" si="5">SUM(I10:I29)</f>
        <v>0</v>
      </c>
      <c r="J30" s="36">
        <f t="shared" si="5"/>
        <v>268123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1128450</v>
      </c>
      <c r="V30" s="36">
        <f t="shared" si="5"/>
        <v>610326</v>
      </c>
      <c r="W30" s="36">
        <f t="shared" si="5"/>
        <v>7369365</v>
      </c>
      <c r="X30" s="36">
        <f t="shared" si="5"/>
        <v>551535</v>
      </c>
      <c r="Y30" s="36">
        <f t="shared" si="5"/>
        <v>7920900</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610326</v>
      </c>
      <c r="W33" s="34">
        <f t="shared" si="8"/>
        <v>610326</v>
      </c>
      <c r="X33" s="34">
        <f t="shared" si="8"/>
        <v>90359</v>
      </c>
      <c r="Y33" s="34">
        <f t="shared" si="8"/>
        <v>700685</v>
      </c>
    </row>
    <row r="34" spans="1:25" ht="30.75" customHeight="1" x14ac:dyDescent="0.25">
      <c r="A34" s="276" t="s">
        <v>429</v>
      </c>
      <c r="B34" s="276"/>
      <c r="C34" s="276"/>
      <c r="D34" s="276"/>
      <c r="E34" s="276"/>
      <c r="F34" s="276"/>
      <c r="G34" s="8">
        <v>27</v>
      </c>
      <c r="H34" s="36">
        <f>SUM(H21:H29)</f>
        <v>0</v>
      </c>
      <c r="I34" s="36">
        <f t="shared" ref="I34:Y34" si="10">SUM(I21:I29)</f>
        <v>0</v>
      </c>
      <c r="J34" s="36">
        <f t="shared" si="10"/>
        <v>268123</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1000833</v>
      </c>
      <c r="V34" s="36">
        <f t="shared" si="10"/>
        <v>-2306030</v>
      </c>
      <c r="W34" s="36">
        <f t="shared" si="10"/>
        <v>-1037074</v>
      </c>
      <c r="X34" s="36">
        <f t="shared" si="10"/>
        <v>461176</v>
      </c>
      <c r="Y34" s="36">
        <f t="shared" si="10"/>
        <v>-575898</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5333262</v>
      </c>
      <c r="I36" s="33">
        <v>29204</v>
      </c>
      <c r="J36" s="33">
        <v>268123</v>
      </c>
      <c r="K36" s="33">
        <v>0</v>
      </c>
      <c r="L36" s="33">
        <v>0</v>
      </c>
      <c r="M36" s="33">
        <v>0</v>
      </c>
      <c r="N36" s="33">
        <v>0</v>
      </c>
      <c r="O36" s="33">
        <v>0</v>
      </c>
      <c r="P36" s="33">
        <v>0</v>
      </c>
      <c r="Q36" s="33">
        <v>0</v>
      </c>
      <c r="R36" s="33">
        <v>0</v>
      </c>
      <c r="S36" s="33">
        <v>0</v>
      </c>
      <c r="T36" s="33">
        <v>0</v>
      </c>
      <c r="U36" s="33">
        <v>1128450</v>
      </c>
      <c r="V36" s="33">
        <v>610326</v>
      </c>
      <c r="W36" s="37">
        <f>H36+I36+J36+K36-L36+M36+N36+O36+P36+Q36+R36+U36+V36+S36+T36</f>
        <v>7369365</v>
      </c>
      <c r="X36" s="33">
        <v>551535</v>
      </c>
      <c r="Y36" s="37">
        <f t="shared" ref="Y36:Y38" si="12">W36+X36</f>
        <v>7920900</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5333262</v>
      </c>
      <c r="I39" s="34">
        <f t="shared" ref="I39:Y39" si="14">I36+I37+I38</f>
        <v>29204</v>
      </c>
      <c r="J39" s="34">
        <f t="shared" si="14"/>
        <v>268123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1128450</v>
      </c>
      <c r="V39" s="34">
        <f t="shared" si="14"/>
        <v>610326</v>
      </c>
      <c r="W39" s="34">
        <f t="shared" si="14"/>
        <v>7369365</v>
      </c>
      <c r="X39" s="34">
        <f t="shared" si="14"/>
        <v>551535</v>
      </c>
      <c r="Y39" s="34">
        <f t="shared" si="14"/>
        <v>7920900</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f>RDG!J112</f>
        <v>644106</v>
      </c>
      <c r="W40" s="37">
        <f t="shared" ref="W40:W58" si="15">H40+I40+J40+K40-L40+M40+N40+O40+P40+Q40+R40+U40+V40+S40+T40</f>
        <v>644106</v>
      </c>
      <c r="X40" s="33">
        <f>RDG!J113</f>
        <v>88953</v>
      </c>
      <c r="Y40" s="37">
        <f t="shared" ref="Y40:Y58" si="16">W40+X40</f>
        <v>733059</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146007</v>
      </c>
      <c r="Y48" s="37">
        <f t="shared" si="16"/>
        <v>146007</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-404035</v>
      </c>
      <c r="V55" s="33">
        <v>0</v>
      </c>
      <c r="W55" s="37">
        <f t="shared" si="15"/>
        <v>-404035</v>
      </c>
      <c r="X55" s="33">
        <v>-78400</v>
      </c>
      <c r="Y55" s="37">
        <f t="shared" si="16"/>
        <v>-482435</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f>-V57-61979</f>
        <v>548347</v>
      </c>
      <c r="V57" s="33">
        <f>-V36-V55</f>
        <v>-610326</v>
      </c>
      <c r="W57" s="37">
        <f t="shared" si="15"/>
        <v>-61979</v>
      </c>
      <c r="X57" s="33">
        <v>0</v>
      </c>
      <c r="Y57" s="37">
        <f t="shared" si="16"/>
        <v>-61979</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5333262</v>
      </c>
      <c r="I59" s="36">
        <f t="shared" ref="I59:Y59" si="17">SUM(I39:I58)</f>
        <v>29204</v>
      </c>
      <c r="J59" s="36">
        <f t="shared" si="17"/>
        <v>268123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1272762</v>
      </c>
      <c r="V59" s="36">
        <f t="shared" si="17"/>
        <v>644106</v>
      </c>
      <c r="W59" s="36">
        <f t="shared" si="17"/>
        <v>7547457</v>
      </c>
      <c r="X59" s="36">
        <f t="shared" si="17"/>
        <v>708095</v>
      </c>
      <c r="Y59" s="36">
        <f t="shared" si="17"/>
        <v>8255552</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146007</v>
      </c>
      <c r="Y61" s="37">
        <f t="shared" si="18"/>
        <v>146007</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644106</v>
      </c>
      <c r="W62" s="37">
        <f t="shared" si="20"/>
        <v>644106</v>
      </c>
      <c r="X62" s="37">
        <f t="shared" si="20"/>
        <v>234960</v>
      </c>
      <c r="Y62" s="37">
        <f t="shared" si="20"/>
        <v>879066</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144312</v>
      </c>
      <c r="V63" s="38">
        <f t="shared" si="22"/>
        <v>-610326</v>
      </c>
      <c r="W63" s="38">
        <f t="shared" si="22"/>
        <v>-466014</v>
      </c>
      <c r="X63" s="38">
        <f t="shared" si="22"/>
        <v>-78400</v>
      </c>
      <c r="Y63" s="38">
        <f t="shared" si="22"/>
        <v>-544414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A41" sqref="A41"/>
    </sheetView>
  </sheetViews>
  <sheetFormatPr defaultRowHeight="13.2" x14ac:dyDescent="0.25"/>
  <cols>
    <col min="9" max="9" width="95" customWidth="1"/>
  </cols>
  <sheetData>
    <row r="1" spans="1:9" x14ac:dyDescent="0.25">
      <c r="A1" s="302" t="s">
        <v>474</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Rast</cp:lastModifiedBy>
  <cp:lastPrinted>2018-04-25T06:49:36Z</cp:lastPrinted>
  <dcterms:created xsi:type="dcterms:W3CDTF">2008-10-17T11:51:54Z</dcterms:created>
  <dcterms:modified xsi:type="dcterms:W3CDTF">2025-02-28T07:07:45Z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